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tables/table4.xml" ContentType="application/vnd.openxmlformats-officedocument.spreadsheetml.table+xml"/>
  <Override PartName="/xl/comments5.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P:\ANAPI\Contrôleurs\Formations\2026\"/>
    </mc:Choice>
  </mc:AlternateContent>
  <xr:revisionPtr revIDLastSave="0" documentId="13_ncr:1_{EAC21509-BD6A-472B-B357-8519B52D0BC2}" xr6:coauthVersionLast="47" xr6:coauthVersionMax="47" xr10:uidLastSave="{00000000-0000-0000-0000-000000000000}"/>
  <workbookProtection workbookAlgorithmName="SHA-512" workbookHashValue="cMt75PxFBTbGP9gUVCQVM82ITRcXuwsP83P3dctQBOXEIqSi6AYSaJk3+QFxjK0/AkHTf7dEvkRrJPF9zIBgog==" workbookSaltValue="g92azQUyri6c3O+l/ZDQTQ==" workbookSpinCount="100000" lockStructure="1"/>
  <bookViews>
    <workbookView xWindow="28680" yWindow="-120" windowWidth="25440" windowHeight="15270" activeTab="3" xr2:uid="{D723B809-73E0-4FC5-B90C-1ABB8C639209}"/>
  </bookViews>
  <sheets>
    <sheet name="Explications" sheetId="10" r:id="rId1"/>
    <sheet name="Plan de traitement" sheetId="1" r:id="rId2"/>
    <sheet name="En un coup d'oeil" sheetId="5" r:id="rId3"/>
    <sheet name="Adresse" sheetId="8" r:id="rId4"/>
    <sheet name="Parcelles" sheetId="2" r:id="rId5"/>
    <sheet name="Feuil4" sheetId="4" state="hidden" r:id="rId6"/>
    <sheet name="Fiche tech 18" sheetId="6" r:id="rId7"/>
    <sheet name="Codes cultures Acorda" sheetId="7" state="hidden" r:id="rId8"/>
    <sheet name="Liens pour un 2e canton" sheetId="9" state="hidden" r:id="rId9"/>
  </sheets>
  <definedNames>
    <definedName name="_xlnm._FilterDatabase" localSheetId="6" hidden="1">'Fiche tech 18'!$A$3:$AG$933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5" l="1"/>
  <c r="A7" i="5"/>
  <c r="R4" i="1"/>
  <c r="AD38" i="5"/>
  <c r="X38" i="5"/>
  <c r="AP22" i="1"/>
  <c r="AG45" i="5" s="1"/>
  <c r="AO22" i="1"/>
  <c r="AF45" i="5" s="1"/>
  <c r="AN22" i="1"/>
  <c r="AE45" i="5" s="1"/>
  <c r="AM22" i="1"/>
  <c r="AD45" i="5" s="1"/>
  <c r="AL22" i="1"/>
  <c r="AC45" i="5" s="1"/>
  <c r="AK22" i="1"/>
  <c r="AJ22" i="1"/>
  <c r="AI22" i="1"/>
  <c r="AH22" i="1"/>
  <c r="AG22" i="1"/>
  <c r="X45" i="5" s="1"/>
  <c r="AP21" i="1"/>
  <c r="AG44" i="5" s="1"/>
  <c r="AO21" i="1"/>
  <c r="AF44" i="5" s="1"/>
  <c r="AN21" i="1"/>
  <c r="AE44" i="5" s="1"/>
  <c r="AM21" i="1"/>
  <c r="AD44" i="5" s="1"/>
  <c r="AL21" i="1"/>
  <c r="AC44" i="5" s="1"/>
  <c r="AK21" i="1"/>
  <c r="AJ21" i="1"/>
  <c r="AI21" i="1"/>
  <c r="AH21" i="1"/>
  <c r="AG21" i="1"/>
  <c r="X44" i="5" s="1"/>
  <c r="AP20" i="1"/>
  <c r="AG43" i="5" s="1"/>
  <c r="AO20" i="1"/>
  <c r="AF43" i="5" s="1"/>
  <c r="AN20" i="1"/>
  <c r="AE43" i="5" s="1"/>
  <c r="AM20" i="1"/>
  <c r="AD43" i="5" s="1"/>
  <c r="AL20" i="1"/>
  <c r="AC43" i="5" s="1"/>
  <c r="AK20" i="1"/>
  <c r="AJ20" i="1"/>
  <c r="AI20" i="1"/>
  <c r="AH20" i="1"/>
  <c r="AG20" i="1"/>
  <c r="X43" i="5" s="1"/>
  <c r="AP19" i="1"/>
  <c r="AG42" i="5" s="1"/>
  <c r="AO19" i="1"/>
  <c r="AF42" i="5" s="1"/>
  <c r="AN19" i="1"/>
  <c r="AE42" i="5" s="1"/>
  <c r="AM19" i="1"/>
  <c r="AD42" i="5" s="1"/>
  <c r="AL19" i="1"/>
  <c r="AC42" i="5" s="1"/>
  <c r="AK19" i="1"/>
  <c r="AJ19" i="1"/>
  <c r="AI19" i="1"/>
  <c r="AH19" i="1"/>
  <c r="AG19" i="1"/>
  <c r="X42" i="5" s="1"/>
  <c r="AP18" i="1"/>
  <c r="AG41" i="5" s="1"/>
  <c r="AO18" i="1"/>
  <c r="AF41" i="5" s="1"/>
  <c r="AN18" i="1"/>
  <c r="AE41" i="5" s="1"/>
  <c r="AM18" i="1"/>
  <c r="AD41" i="5" s="1"/>
  <c r="AL18" i="1"/>
  <c r="AC41" i="5" s="1"/>
  <c r="AK18" i="1"/>
  <c r="AJ18" i="1"/>
  <c r="AI18" i="1"/>
  <c r="AH18" i="1"/>
  <c r="AG18" i="1"/>
  <c r="X41" i="5" s="1"/>
  <c r="AP17" i="1"/>
  <c r="AG40" i="5" s="1"/>
  <c r="AO17" i="1"/>
  <c r="AF40" i="5" s="1"/>
  <c r="AN17" i="1"/>
  <c r="AE40" i="5" s="1"/>
  <c r="AM17" i="1"/>
  <c r="AD40" i="5" s="1"/>
  <c r="AL17" i="1"/>
  <c r="AC40" i="5" s="1"/>
  <c r="AK17" i="1"/>
  <c r="AJ17" i="1"/>
  <c r="AI17" i="1"/>
  <c r="AH17" i="1"/>
  <c r="AG17" i="1"/>
  <c r="X40" i="5" s="1"/>
  <c r="AP16" i="1"/>
  <c r="AG39" i="5" s="1"/>
  <c r="AO16" i="1"/>
  <c r="AF39" i="5" s="1"/>
  <c r="AN16" i="1"/>
  <c r="AE39" i="5" s="1"/>
  <c r="AM16" i="1"/>
  <c r="AD39" i="5" s="1"/>
  <c r="AL16" i="1"/>
  <c r="AC39" i="5" s="1"/>
  <c r="AK16" i="1"/>
  <c r="AJ16" i="1"/>
  <c r="AI16" i="1"/>
  <c r="AH16" i="1"/>
  <c r="AG16" i="1"/>
  <c r="X39" i="5" s="1"/>
  <c r="AM15" i="1"/>
  <c r="AG15" i="1"/>
  <c r="AP15" i="1"/>
  <c r="AG38" i="5" s="1"/>
  <c r="AO15" i="1"/>
  <c r="AF38" i="5" s="1"/>
  <c r="AN15" i="1"/>
  <c r="AE38" i="5" s="1"/>
  <c r="AL15" i="1"/>
  <c r="AC38" i="5" s="1"/>
  <c r="Y22" i="1" l="1"/>
  <c r="Y21" i="1"/>
  <c r="Y20" i="1"/>
  <c r="Y19" i="1"/>
  <c r="Y18" i="1"/>
  <c r="Y17" i="1"/>
  <c r="Y16" i="1"/>
  <c r="AF22" i="1" l="1"/>
  <c r="AE22" i="1"/>
  <c r="AD22" i="1"/>
  <c r="AC22" i="1"/>
  <c r="AB22" i="1"/>
  <c r="AA22" i="1"/>
  <c r="Z22" i="1"/>
  <c r="P45" i="5"/>
  <c r="X22" i="1"/>
  <c r="AF21" i="1"/>
  <c r="AE21" i="1"/>
  <c r="AD21" i="1"/>
  <c r="AC21" i="1"/>
  <c r="AB21" i="1"/>
  <c r="AA21" i="1"/>
  <c r="Z21" i="1"/>
  <c r="P44" i="5"/>
  <c r="X21" i="1"/>
  <c r="AF20" i="1"/>
  <c r="AE20" i="1"/>
  <c r="AD20" i="1"/>
  <c r="AC20" i="1"/>
  <c r="AB20" i="1"/>
  <c r="AA20" i="1"/>
  <c r="Z20" i="1"/>
  <c r="P43" i="5"/>
  <c r="X20" i="1"/>
  <c r="AF19" i="1"/>
  <c r="AE19" i="1"/>
  <c r="AD19" i="1"/>
  <c r="AC19" i="1"/>
  <c r="AB19" i="1"/>
  <c r="AA19" i="1"/>
  <c r="Z19" i="1"/>
  <c r="P42" i="5"/>
  <c r="X19" i="1"/>
  <c r="AF18" i="1"/>
  <c r="AE18" i="1"/>
  <c r="AD18" i="1"/>
  <c r="AC18" i="1"/>
  <c r="AB18" i="1"/>
  <c r="AA18" i="1"/>
  <c r="Z18" i="1"/>
  <c r="P41" i="5"/>
  <c r="X18" i="1"/>
  <c r="AF17" i="1"/>
  <c r="AE17" i="1"/>
  <c r="AD17" i="1"/>
  <c r="AC17" i="1"/>
  <c r="AB17" i="1"/>
  <c r="AA17" i="1"/>
  <c r="Z17" i="1"/>
  <c r="P40" i="5"/>
  <c r="X17" i="1"/>
  <c r="AF16" i="1"/>
  <c r="AE16" i="1"/>
  <c r="AD16" i="1"/>
  <c r="AC16" i="1"/>
  <c r="AB16" i="1"/>
  <c r="AA16" i="1"/>
  <c r="Z16" i="1"/>
  <c r="Y15" i="1"/>
  <c r="P38" i="5" s="1"/>
  <c r="K1" i="1"/>
  <c r="E1" i="5" s="1"/>
  <c r="B18" i="5"/>
  <c r="C1" i="2"/>
  <c r="J1" i="1"/>
  <c r="C1" i="5" s="1"/>
  <c r="D1" i="2"/>
  <c r="L1" i="1" s="1"/>
  <c r="G1" i="5" s="1"/>
  <c r="D31" i="1" l="1"/>
  <c r="X16" i="1"/>
  <c r="T22" i="1"/>
  <c r="T21" i="1"/>
  <c r="T20" i="1"/>
  <c r="T19" i="1"/>
  <c r="T18" i="1"/>
  <c r="T17" i="1"/>
  <c r="T16" i="1"/>
  <c r="R22" i="1"/>
  <c r="R21" i="1"/>
  <c r="R20" i="1"/>
  <c r="R19" i="1"/>
  <c r="R18" i="1"/>
  <c r="R17" i="1"/>
  <c r="R16" i="1"/>
  <c r="Q22" i="1"/>
  <c r="Q21" i="1"/>
  <c r="Q20" i="1"/>
  <c r="Q19" i="1"/>
  <c r="Q18" i="1"/>
  <c r="Q17" i="1"/>
  <c r="Q16" i="1"/>
  <c r="P22" i="1"/>
  <c r="P21" i="1"/>
  <c r="P20" i="1"/>
  <c r="P19" i="1"/>
  <c r="P18" i="1"/>
  <c r="P17" i="1"/>
  <c r="P16" i="1"/>
  <c r="O22" i="1"/>
  <c r="O21" i="1"/>
  <c r="O20" i="1"/>
  <c r="O19" i="1"/>
  <c r="O18" i="1"/>
  <c r="O17" i="1"/>
  <c r="O16" i="1"/>
  <c r="N22" i="1"/>
  <c r="N21" i="1"/>
  <c r="N20" i="1"/>
  <c r="N19" i="1"/>
  <c r="N18" i="1"/>
  <c r="N17" i="1"/>
  <c r="N16" i="1"/>
  <c r="M22" i="1"/>
  <c r="M21" i="1"/>
  <c r="M20" i="1"/>
  <c r="M19" i="1"/>
  <c r="M18" i="1"/>
  <c r="M17" i="1"/>
  <c r="M16" i="1"/>
  <c r="L22" i="1"/>
  <c r="L21" i="1"/>
  <c r="L20" i="1"/>
  <c r="L19" i="1"/>
  <c r="L18" i="1"/>
  <c r="L17" i="1"/>
  <c r="L16" i="1"/>
  <c r="K22" i="1"/>
  <c r="K21" i="1"/>
  <c r="K20" i="1"/>
  <c r="K19" i="1"/>
  <c r="K18" i="1"/>
  <c r="K17" i="1"/>
  <c r="K16" i="1"/>
  <c r="J22" i="1"/>
  <c r="J21" i="1"/>
  <c r="J20" i="1"/>
  <c r="J19" i="1"/>
  <c r="J18" i="1"/>
  <c r="J17" i="1"/>
  <c r="J16" i="1"/>
  <c r="I22" i="1"/>
  <c r="I21" i="1"/>
  <c r="I20" i="1"/>
  <c r="I19" i="1"/>
  <c r="I18" i="1"/>
  <c r="I17" i="1"/>
  <c r="I16" i="1"/>
  <c r="H22" i="1"/>
  <c r="H21" i="1"/>
  <c r="H20" i="1"/>
  <c r="H19" i="1"/>
  <c r="H18" i="1"/>
  <c r="H17" i="1"/>
  <c r="H16" i="1"/>
  <c r="G22" i="1"/>
  <c r="G21" i="1"/>
  <c r="G20" i="1"/>
  <c r="G19" i="1"/>
  <c r="G18" i="1"/>
  <c r="G17" i="1"/>
  <c r="G16" i="1"/>
  <c r="E22" i="1"/>
  <c r="E21" i="1"/>
  <c r="E20" i="1"/>
  <c r="E19" i="1"/>
  <c r="E18" i="1"/>
  <c r="E17" i="1"/>
  <c r="E16" i="1"/>
  <c r="D22" i="1"/>
  <c r="D21" i="1"/>
  <c r="D20" i="1"/>
  <c r="D19" i="1"/>
  <c r="D18" i="1"/>
  <c r="D17" i="1"/>
  <c r="D16" i="1"/>
  <c r="C22" i="1"/>
  <c r="C21" i="1"/>
  <c r="C20" i="1"/>
  <c r="C19" i="1"/>
  <c r="C18" i="1"/>
  <c r="C17" i="1"/>
  <c r="C16" i="1"/>
  <c r="B22" i="1"/>
  <c r="B21" i="1"/>
  <c r="B20" i="1"/>
  <c r="B19" i="1"/>
  <c r="B18" i="1"/>
  <c r="B17" i="1"/>
  <c r="B16" i="1"/>
  <c r="AK15" i="1"/>
  <c r="AB38" i="5" s="1"/>
  <c r="AJ15" i="1"/>
  <c r="AA38" i="5" s="1"/>
  <c r="AI15" i="1"/>
  <c r="Z38" i="5" s="1"/>
  <c r="AH15" i="1"/>
  <c r="Y38" i="5" s="1"/>
  <c r="AF15" i="1"/>
  <c r="W38" i="5" s="1"/>
  <c r="AE15" i="1"/>
  <c r="V38" i="5" s="1"/>
  <c r="AD15" i="1"/>
  <c r="U38" i="5" s="1"/>
  <c r="AC15" i="1"/>
  <c r="T38" i="5" s="1"/>
  <c r="AB15" i="1"/>
  <c r="S38" i="5" s="1"/>
  <c r="AA15" i="1"/>
  <c r="R38" i="5" s="1"/>
  <c r="Z15" i="1"/>
  <c r="Q38" i="5" s="1"/>
  <c r="X15" i="1"/>
  <c r="O38" i="5" s="1"/>
  <c r="T15" i="1"/>
  <c r="S15" i="1"/>
  <c r="R15" i="1"/>
  <c r="Q15" i="1"/>
  <c r="P15" i="1"/>
  <c r="O15" i="1"/>
  <c r="N15" i="1"/>
  <c r="M15" i="1"/>
  <c r="L15" i="1"/>
  <c r="K15" i="1"/>
  <c r="J15" i="1"/>
  <c r="I15" i="1"/>
  <c r="H15" i="1"/>
  <c r="G15" i="1"/>
  <c r="E15" i="1"/>
  <c r="D15" i="1"/>
  <c r="C15" i="1"/>
  <c r="B15" i="1"/>
  <c r="A15" i="1"/>
  <c r="E31" i="9"/>
  <c r="D31" i="9"/>
  <c r="C31" i="9"/>
  <c r="B31" i="9"/>
  <c r="A31" i="9"/>
  <c r="E30" i="9"/>
  <c r="D30" i="9"/>
  <c r="C30" i="9"/>
  <c r="B30" i="9"/>
  <c r="A30" i="9"/>
  <c r="E29" i="9"/>
  <c r="D29" i="9"/>
  <c r="C29" i="9"/>
  <c r="B29" i="9"/>
  <c r="A29" i="9"/>
  <c r="E28" i="9"/>
  <c r="D28" i="9"/>
  <c r="C28" i="9"/>
  <c r="B28" i="9"/>
  <c r="A28" i="9"/>
  <c r="E27" i="9"/>
  <c r="D27" i="9"/>
  <c r="C27" i="9"/>
  <c r="B27" i="9"/>
  <c r="A27" i="9"/>
  <c r="E26" i="9"/>
  <c r="D26" i="9"/>
  <c r="C26" i="9"/>
  <c r="B26" i="9"/>
  <c r="A26" i="9"/>
  <c r="E25" i="9"/>
  <c r="D25" i="9"/>
  <c r="C25" i="9"/>
  <c r="B25" i="9"/>
  <c r="A25" i="9"/>
  <c r="E24" i="9"/>
  <c r="D24" i="9"/>
  <c r="C24" i="9"/>
  <c r="B24" i="9"/>
  <c r="A24" i="9"/>
  <c r="E23" i="9"/>
  <c r="D23" i="9"/>
  <c r="C23" i="9"/>
  <c r="B23" i="9"/>
  <c r="A23" i="9"/>
  <c r="E22" i="9"/>
  <c r="D22" i="9"/>
  <c r="C22" i="9"/>
  <c r="B22" i="9"/>
  <c r="A22" i="9"/>
  <c r="E21" i="9"/>
  <c r="D21" i="9"/>
  <c r="C21" i="9"/>
  <c r="B21" i="9"/>
  <c r="A21" i="9"/>
  <c r="E20" i="9"/>
  <c r="D20" i="9"/>
  <c r="C20" i="9"/>
  <c r="B20" i="9"/>
  <c r="A20" i="9"/>
  <c r="E19" i="9"/>
  <c r="D19" i="9"/>
  <c r="C19" i="9"/>
  <c r="B19" i="9"/>
  <c r="A19" i="9"/>
  <c r="E18" i="9"/>
  <c r="D18" i="9"/>
  <c r="C18" i="9"/>
  <c r="B18" i="9"/>
  <c r="A18" i="9"/>
  <c r="E17" i="9"/>
  <c r="D17" i="9"/>
  <c r="C17" i="9"/>
  <c r="B17" i="9"/>
  <c r="A17" i="9"/>
  <c r="E16" i="9"/>
  <c r="D16" i="9"/>
  <c r="C16" i="9"/>
  <c r="B16" i="9"/>
  <c r="A16" i="9"/>
  <c r="E15" i="9"/>
  <c r="D15" i="9"/>
  <c r="C15" i="9"/>
  <c r="B15" i="9"/>
  <c r="A15" i="9"/>
  <c r="E14" i="9"/>
  <c r="D14" i="9"/>
  <c r="C14" i="9"/>
  <c r="B14" i="9"/>
  <c r="A14" i="9"/>
  <c r="E13" i="9"/>
  <c r="D13" i="9"/>
  <c r="C13" i="9"/>
  <c r="B13" i="9"/>
  <c r="A13" i="9"/>
  <c r="E12" i="9"/>
  <c r="D12" i="9"/>
  <c r="C12" i="9"/>
  <c r="B12" i="9"/>
  <c r="A12" i="9"/>
  <c r="E11" i="9"/>
  <c r="D11" i="9"/>
  <c r="C11" i="9"/>
  <c r="B11" i="9"/>
  <c r="A11" i="9"/>
  <c r="E10" i="9"/>
  <c r="D10" i="9"/>
  <c r="C10" i="9"/>
  <c r="B10" i="9"/>
  <c r="A10" i="9"/>
  <c r="E9" i="9"/>
  <c r="D9" i="9"/>
  <c r="C9" i="9"/>
  <c r="B9" i="9"/>
  <c r="A9" i="9"/>
  <c r="E8" i="9"/>
  <c r="D8" i="9"/>
  <c r="C8" i="9"/>
  <c r="B8" i="9"/>
  <c r="A8" i="9"/>
  <c r="E7" i="9"/>
  <c r="D7" i="9"/>
  <c r="C7" i="9"/>
  <c r="B7" i="9"/>
  <c r="A7" i="9"/>
  <c r="E6" i="9"/>
  <c r="D6" i="9"/>
  <c r="C6" i="9"/>
  <c r="B6" i="9"/>
  <c r="A6" i="9"/>
  <c r="E5" i="9"/>
  <c r="D5" i="9"/>
  <c r="C5" i="9"/>
  <c r="B5" i="9"/>
  <c r="A5" i="9"/>
  <c r="E4" i="9"/>
  <c r="D4" i="9"/>
  <c r="C4" i="9"/>
  <c r="B4" i="9"/>
  <c r="A4" i="9"/>
  <c r="G6" i="2"/>
  <c r="G5" i="2"/>
  <c r="G4" i="2"/>
  <c r="B2" i="2"/>
  <c r="A2" i="2"/>
  <c r="B3" i="5"/>
  <c r="A3" i="5"/>
  <c r="B2" i="1"/>
  <c r="A2" i="1"/>
  <c r="C4" i="2"/>
  <c r="D4" i="2" s="1"/>
  <c r="C6" i="2"/>
  <c r="D6" i="2" s="1"/>
  <c r="C5" i="2"/>
  <c r="D5" i="2" s="1"/>
  <c r="P39" i="5" l="1"/>
  <c r="D2" i="5"/>
  <c r="R3" i="1" l="1"/>
  <c r="Y45" i="5" l="1"/>
  <c r="W45" i="5"/>
  <c r="Y44" i="5"/>
  <c r="W44" i="5"/>
  <c r="Y43" i="5"/>
  <c r="W43" i="5"/>
  <c r="Y42" i="5"/>
  <c r="W42" i="5"/>
  <c r="Y41" i="5"/>
  <c r="W41" i="5"/>
  <c r="Y40" i="5"/>
  <c r="W40" i="5"/>
  <c r="Y39" i="5"/>
  <c r="W39" i="5"/>
  <c r="V23" i="1" l="1"/>
  <c r="AB45" i="5"/>
  <c r="AA45" i="5"/>
  <c r="Z45" i="5"/>
  <c r="V45" i="5"/>
  <c r="U45" i="5"/>
  <c r="T45" i="5"/>
  <c r="S45" i="5"/>
  <c r="R45" i="5"/>
  <c r="Q45" i="5"/>
  <c r="O45" i="5"/>
  <c r="AB44" i="5"/>
  <c r="AA44" i="5"/>
  <c r="Z44" i="5"/>
  <c r="V44" i="5"/>
  <c r="U44" i="5"/>
  <c r="T44" i="5"/>
  <c r="S44" i="5"/>
  <c r="R44" i="5"/>
  <c r="Q44" i="5"/>
  <c r="O44" i="5"/>
  <c r="AB43" i="5"/>
  <c r="AA43" i="5"/>
  <c r="Z43" i="5"/>
  <c r="V43" i="5"/>
  <c r="U43" i="5"/>
  <c r="T43" i="5"/>
  <c r="S43" i="5"/>
  <c r="R43" i="5"/>
  <c r="Q43" i="5"/>
  <c r="O43" i="5"/>
  <c r="AB42" i="5"/>
  <c r="AA42" i="5"/>
  <c r="Z42" i="5"/>
  <c r="V42" i="5"/>
  <c r="U42" i="5"/>
  <c r="T42" i="5"/>
  <c r="S42" i="5"/>
  <c r="R42" i="5"/>
  <c r="Q42" i="5"/>
  <c r="O42" i="5"/>
  <c r="AB41" i="5"/>
  <c r="AA41" i="5"/>
  <c r="Z41" i="5"/>
  <c r="V41" i="5"/>
  <c r="U41" i="5"/>
  <c r="T41" i="5"/>
  <c r="S41" i="5"/>
  <c r="R41" i="5"/>
  <c r="Q41" i="5"/>
  <c r="O41" i="5"/>
  <c r="AB40" i="5"/>
  <c r="AA40" i="5"/>
  <c r="Z40" i="5"/>
  <c r="V40" i="5"/>
  <c r="U40" i="5"/>
  <c r="T40" i="5"/>
  <c r="S40" i="5"/>
  <c r="R40" i="5"/>
  <c r="Q40" i="5"/>
  <c r="O40" i="5"/>
  <c r="AB39" i="5"/>
  <c r="AA39" i="5"/>
  <c r="Z39" i="5"/>
  <c r="V39" i="5"/>
  <c r="U39" i="5"/>
  <c r="T39" i="5"/>
  <c r="S39" i="5"/>
  <c r="R39" i="5"/>
  <c r="Q39" i="5"/>
  <c r="O39" i="5"/>
  <c r="D43" i="1"/>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 i="1"/>
  <c r="A38" i="1" s="1"/>
  <c r="D40" i="1" s="1"/>
  <c r="B27" i="5" s="1"/>
  <c r="Q3" i="1"/>
  <c r="P3" i="1"/>
  <c r="D42" i="1" l="1"/>
  <c r="D41" i="1"/>
  <c r="B28" i="5" s="1"/>
  <c r="B26" i="5"/>
  <c r="Q4" i="1" l="1"/>
  <c r="D38" i="1" s="1"/>
  <c r="D44" i="1" s="1"/>
  <c r="B30" i="5"/>
  <c r="B29" i="5"/>
  <c r="B20" i="5"/>
  <c r="B19" i="5"/>
  <c r="B2" i="5"/>
  <c r="A45" i="5"/>
  <c r="A44" i="5"/>
  <c r="A43" i="5"/>
  <c r="A42" i="5"/>
  <c r="A41" i="5"/>
  <c r="A40" i="5"/>
  <c r="A39" i="5"/>
  <c r="A26" i="5"/>
  <c r="A18" i="5"/>
  <c r="B4" i="5"/>
  <c r="A5" i="5"/>
  <c r="A4" i="5"/>
  <c r="O4" i="1"/>
  <c r="O3" i="1"/>
  <c r="C48" i="2"/>
  <c r="B45" i="5"/>
  <c r="B44" i="5"/>
  <c r="B43" i="5"/>
  <c r="B42" i="5"/>
  <c r="B41" i="5"/>
  <c r="B40" i="5"/>
  <c r="B39" i="5"/>
  <c r="G45" i="5"/>
  <c r="G44" i="5"/>
  <c r="G43" i="5"/>
  <c r="G42" i="5"/>
  <c r="G41" i="5"/>
  <c r="G40" i="5"/>
  <c r="D33" i="1"/>
  <c r="D32" i="1"/>
  <c r="L45" i="5"/>
  <c r="L44" i="5"/>
  <c r="L43" i="5"/>
  <c r="L42" i="5"/>
  <c r="L41" i="5"/>
  <c r="L40" i="5"/>
  <c r="L39" i="5"/>
  <c r="J45" i="5"/>
  <c r="J53" i="5" s="1"/>
  <c r="J44" i="5"/>
  <c r="J52" i="5" s="1"/>
  <c r="J43" i="5"/>
  <c r="J51" i="5" s="1"/>
  <c r="J42" i="5"/>
  <c r="J50" i="5" s="1"/>
  <c r="J41" i="5"/>
  <c r="J49" i="5" s="1"/>
  <c r="J40" i="5"/>
  <c r="J48" i="5" s="1"/>
  <c r="J39" i="5"/>
  <c r="J47" i="5" s="1"/>
  <c r="N4" i="1"/>
  <c r="A11" i="1" s="1"/>
  <c r="M4" i="1"/>
  <c r="A10" i="1" s="1"/>
  <c r="N3" i="1"/>
  <c r="M3" i="1"/>
  <c r="H45" i="5"/>
  <c r="H44" i="5"/>
  <c r="H43" i="5"/>
  <c r="H42" i="5"/>
  <c r="H41" i="5"/>
  <c r="H40" i="5"/>
  <c r="H39" i="5"/>
  <c r="G39" i="5"/>
  <c r="L4" i="1"/>
  <c r="K4" i="1"/>
  <c r="J4" i="1"/>
  <c r="L23" i="1" s="1"/>
  <c r="A24" i="5"/>
  <c r="I4" i="1"/>
  <c r="I3" i="1"/>
  <c r="D45" i="5"/>
  <c r="D44" i="5"/>
  <c r="D43" i="5"/>
  <c r="D42" i="5"/>
  <c r="D41" i="5"/>
  <c r="D40" i="5"/>
  <c r="D39" i="5"/>
  <c r="C45" i="5"/>
  <c r="C44" i="5"/>
  <c r="C43" i="5"/>
  <c r="C42" i="5"/>
  <c r="C41" i="5"/>
  <c r="C40" i="5"/>
  <c r="C39" i="5"/>
  <c r="K3" i="1"/>
  <c r="J3" i="1"/>
  <c r="H3" i="1"/>
  <c r="G3" i="1"/>
  <c r="E3" i="1"/>
  <c r="D3" i="1"/>
  <c r="C3" i="1"/>
  <c r="A6" i="5" s="1"/>
  <c r="L3" i="1"/>
  <c r="A23" i="5"/>
  <c r="H4" i="1"/>
  <c r="G4" i="1"/>
  <c r="E4" i="1"/>
  <c r="D4" i="1"/>
  <c r="C4" i="1"/>
  <c r="B4" i="1"/>
  <c r="S22" i="1" l="1"/>
  <c r="K45" i="5" s="1"/>
  <c r="S21" i="1"/>
  <c r="K44" i="5" s="1"/>
  <c r="S16" i="1"/>
  <c r="K39" i="5" s="1"/>
  <c r="S20" i="1"/>
  <c r="K43" i="5" s="1"/>
  <c r="S19" i="1"/>
  <c r="K42" i="5" s="1"/>
  <c r="S18" i="1"/>
  <c r="K41" i="5" s="1"/>
  <c r="S17" i="1"/>
  <c r="K40" i="5" s="1"/>
  <c r="A12" i="1"/>
  <c r="D34" i="1"/>
  <c r="B6" i="5"/>
  <c r="A7" i="1"/>
  <c r="A8" i="1"/>
  <c r="B5" i="5"/>
  <c r="B131" i="4"/>
  <c r="B130" i="4"/>
  <c r="B129" i="4"/>
  <c r="B128" i="4"/>
  <c r="B111" i="4"/>
  <c r="B110" i="4"/>
  <c r="B109" i="4"/>
  <c r="B108" i="4"/>
  <c r="B107" i="4"/>
  <c r="B106" i="4"/>
  <c r="W17" i="1"/>
  <c r="I40" i="5"/>
  <c r="W18" i="1"/>
  <c r="I41" i="5"/>
  <c r="W19" i="1"/>
  <c r="I42" i="5"/>
  <c r="W22" i="1"/>
  <c r="I45" i="5"/>
  <c r="W16" i="1"/>
  <c r="I39" i="5"/>
  <c r="W21" i="1"/>
  <c r="I44" i="5"/>
  <c r="W20" i="1"/>
  <c r="I43" i="5"/>
  <c r="F39" i="5"/>
  <c r="F47" i="5" s="1"/>
  <c r="F40" i="5"/>
  <c r="F48" i="5" s="1"/>
  <c r="F41" i="5"/>
  <c r="F49" i="5" s="1"/>
  <c r="F42" i="5"/>
  <c r="F50" i="5" s="1"/>
  <c r="F43" i="5"/>
  <c r="F51" i="5" s="1"/>
  <c r="F44" i="5"/>
  <c r="F52" i="5" s="1"/>
  <c r="F45" i="5"/>
  <c r="F53" i="5" s="1"/>
  <c r="A9" i="1"/>
  <c r="A11" i="5" s="1"/>
  <c r="A53" i="5"/>
  <c r="A52" i="5"/>
  <c r="A50" i="5"/>
  <c r="A49" i="5"/>
  <c r="A48" i="5"/>
  <c r="A47" i="5"/>
  <c r="D51" i="5"/>
  <c r="A51" i="5"/>
  <c r="D52" i="5"/>
  <c r="C52" i="5"/>
  <c r="B52" i="5"/>
  <c r="D53" i="5"/>
  <c r="C53" i="5"/>
  <c r="B53" i="5"/>
  <c r="B50" i="5"/>
  <c r="C49" i="5"/>
  <c r="C48" i="5"/>
  <c r="D48" i="5"/>
  <c r="D49" i="5"/>
  <c r="D50" i="5"/>
  <c r="C50" i="5"/>
  <c r="C51" i="5"/>
  <c r="B51" i="5"/>
  <c r="B49" i="5"/>
  <c r="B48" i="5"/>
  <c r="D47" i="5"/>
  <c r="C47" i="5"/>
  <c r="B47" i="5"/>
  <c r="E39" i="5"/>
  <c r="E47" i="5" s="1"/>
  <c r="E40" i="5"/>
  <c r="E48" i="5" s="1"/>
  <c r="E41" i="5"/>
  <c r="E49" i="5" s="1"/>
  <c r="E42" i="5"/>
  <c r="E50" i="5" s="1"/>
  <c r="E43" i="5"/>
  <c r="E51" i="5" s="1"/>
  <c r="E44" i="5"/>
  <c r="E52" i="5" s="1"/>
  <c r="E45" i="5"/>
  <c r="E53" i="5" s="1"/>
  <c r="B103" i="4"/>
  <c r="V22" i="1"/>
  <c r="M45" i="5" s="1"/>
  <c r="N45" i="5" s="1"/>
  <c r="B105" i="4"/>
  <c r="B104" i="4"/>
  <c r="V17" i="1"/>
  <c r="M40" i="5" s="1"/>
  <c r="V19" i="1"/>
  <c r="M42" i="5" s="1"/>
  <c r="V21" i="1"/>
  <c r="M44" i="5" s="1"/>
  <c r="V16" i="1"/>
  <c r="M39" i="5" s="1"/>
  <c r="V18" i="1"/>
  <c r="M41" i="5" s="1"/>
  <c r="V20" i="1"/>
  <c r="M43" i="5" s="1"/>
  <c r="I23" i="1"/>
  <c r="J24" i="1"/>
  <c r="K23" i="1"/>
  <c r="L27" i="1"/>
  <c r="O23" i="1"/>
  <c r="O28" i="1" l="1"/>
  <c r="B34" i="5" s="1"/>
  <c r="N44" i="5"/>
  <c r="S23" i="1"/>
  <c r="A13" i="1" s="1"/>
  <c r="A16" i="5" s="1"/>
  <c r="N43" i="5"/>
  <c r="N41" i="5"/>
  <c r="N42" i="5"/>
  <c r="N40" i="5"/>
  <c r="N39" i="5"/>
  <c r="W23" i="1"/>
  <c r="A54" i="5"/>
  <c r="A14" i="5" s="1"/>
  <c r="J23" i="1"/>
  <c r="D54" i="5"/>
  <c r="J54" i="5"/>
  <c r="A10" i="5" s="1"/>
  <c r="A9" i="5"/>
  <c r="E34" i="1"/>
  <c r="K28" i="1" s="1"/>
  <c r="B24" i="5" s="1"/>
  <c r="J27" i="1"/>
  <c r="K27" i="1"/>
  <c r="I27" i="1"/>
  <c r="L28" i="1"/>
  <c r="L30" i="1" s="1"/>
  <c r="O29" i="1" l="1"/>
  <c r="B35" i="5" s="1"/>
  <c r="A12" i="5"/>
  <c r="A15" i="5"/>
  <c r="L29" i="1"/>
  <c r="B31" i="5" s="1"/>
  <c r="I29" i="1"/>
  <c r="B21" i="5" s="1"/>
  <c r="J28" i="1"/>
  <c r="B23" i="5" s="1"/>
  <c r="N8" i="1"/>
  <c r="C13" i="5" s="1"/>
  <c r="A13" i="5"/>
  <c r="I28" i="1"/>
  <c r="B2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Dominique</author>
  </authors>
  <commentList>
    <comment ref="L3" authorId="0" shapeId="0" xr:uid="{5E59E21B-B78F-48ED-8452-A1857F9F47E6}">
      <text>
        <r>
          <rPr>
            <b/>
            <sz val="9"/>
            <color indexed="81"/>
            <rFont val="Tahoma"/>
            <family val="2"/>
          </rPr>
          <t>Dominique:</t>
        </r>
        <r>
          <rPr>
            <sz val="9"/>
            <color indexed="81"/>
            <rFont val="Tahoma"/>
            <family val="2"/>
          </rPr>
          <t xml:space="preserve">
P</t>
        </r>
        <r>
          <rPr>
            <sz val="11"/>
            <color indexed="81"/>
            <rFont val="Tahoma"/>
            <family val="2"/>
          </rPr>
          <t>arcelles incrites  dans divers programmes, par exemple programme Betteraves IP-Suisse (extenso, sans fongicide ni insecticide)  avec interdiction d'utilisation d'herbicides à base de Lénacile ou céréales IPS de base avec restrictions sur herbicides de type hormones ou emploi de glyphosate.</t>
        </r>
        <r>
          <rPr>
            <sz val="9"/>
            <color indexed="81"/>
            <rFont val="Tahoma"/>
            <family val="2"/>
          </rPr>
          <t xml:space="preserve">
</t>
        </r>
      </text>
    </comment>
    <comment ref="A13" authorId="0" shapeId="0" xr:uid="{833CE35B-28DE-42E8-8E66-074E90E8E56D}">
      <text>
        <r>
          <rPr>
            <b/>
            <sz val="9"/>
            <color indexed="81"/>
            <rFont val="Tahoma"/>
            <family val="2"/>
          </rPr>
          <t>Dominique:</t>
        </r>
        <r>
          <rPr>
            <sz val="9"/>
            <color indexed="81"/>
            <rFont val="Tahoma"/>
            <family val="2"/>
          </rPr>
          <t xml:space="preserve">
</t>
        </r>
        <r>
          <rPr>
            <sz val="11"/>
            <color indexed="81"/>
            <rFont val="Tahoma"/>
            <family val="2"/>
          </rPr>
          <t xml:space="preserve">Si  la case est rouge, la parcelle est incrite  dans divers programmes, par exemple programme IP-Suisse (extenso, sans fongicide, insecticide ni raccourcisseur)  avec interdiction d'utilisation de certains herbicides à base d'hormones ou de Lénacile par exemple. Vérifiez la parcelle ou les produits.
</t>
        </r>
      </text>
    </comment>
    <comment ref="S15" authorId="0" shapeId="0" xr:uid="{8A4756B1-C699-4995-993E-E6416DD7CAEC}">
      <text>
        <r>
          <rPr>
            <b/>
            <sz val="9"/>
            <color indexed="81"/>
            <rFont val="Tahoma"/>
            <family val="2"/>
          </rPr>
          <t>Dominique:</t>
        </r>
        <r>
          <rPr>
            <sz val="9"/>
            <color indexed="81"/>
            <rFont val="Tahoma"/>
            <family val="2"/>
          </rPr>
          <t xml:space="preserve">
</t>
        </r>
        <r>
          <rPr>
            <sz val="11"/>
            <color indexed="81"/>
            <rFont val="Tahoma"/>
            <family val="2"/>
          </rPr>
          <t>Produits interdits dans divers programmes, par exemple herbicides à base de Lénacile interdits dans le programme Betteraves IP-Suisse (extenso, sans fongicide ni insecticide)</t>
        </r>
      </text>
    </comment>
    <comment ref="F16" authorId="0" shapeId="0" xr:uid="{1FD14999-F5D5-4E54-A844-A3987528EA74}">
      <text>
        <r>
          <rPr>
            <b/>
            <sz val="9"/>
            <color indexed="81"/>
            <rFont val="Tahoma"/>
            <family val="2"/>
          </rPr>
          <t>Dominique:</t>
        </r>
        <r>
          <rPr>
            <sz val="9"/>
            <color indexed="81"/>
            <rFont val="Tahoma"/>
            <family val="2"/>
          </rPr>
          <t xml:space="preserve">
Ne rien mettre dans cette case si la quantité retenue est identique à la quantité proposée, Si elle est différente, alors il faut mettre la quantité dans cette case.
</t>
        </r>
      </text>
    </comment>
    <comment ref="F17" authorId="0" shapeId="0" xr:uid="{CE056DB6-4FA3-45D4-834B-8C9A38B3E7D6}">
      <text>
        <r>
          <rPr>
            <b/>
            <sz val="9"/>
            <color indexed="81"/>
            <rFont val="Tahoma"/>
            <family val="2"/>
          </rPr>
          <t>Dominique:</t>
        </r>
        <r>
          <rPr>
            <sz val="9"/>
            <color indexed="81"/>
            <rFont val="Tahoma"/>
            <family val="2"/>
          </rPr>
          <t xml:space="preserve">
Ne rien mettre dans cette case si la quantité retenue est identique à la quantité proposée, Si elle est différente, alors il faut mettre la quantité dans cette case.
</t>
        </r>
      </text>
    </comment>
    <comment ref="F18" authorId="0" shapeId="0" xr:uid="{A1AB526F-6504-41B6-988E-425BAB0DBF86}">
      <text>
        <r>
          <rPr>
            <b/>
            <sz val="9"/>
            <color indexed="81"/>
            <rFont val="Tahoma"/>
            <family val="2"/>
          </rPr>
          <t>Dominique:</t>
        </r>
        <r>
          <rPr>
            <sz val="9"/>
            <color indexed="81"/>
            <rFont val="Tahoma"/>
            <family val="2"/>
          </rPr>
          <t xml:space="preserve">
Ne rien mettre dans cette case si la quantité retenue est identique à la quantité proposée, Si elle est différente, alors il faut mettre la quantité dans cette case.
</t>
        </r>
      </text>
    </comment>
    <comment ref="F19" authorId="0" shapeId="0" xr:uid="{F6A9BDF8-2EFF-40F9-9F2C-0E03DF72D82D}">
      <text>
        <r>
          <rPr>
            <b/>
            <sz val="9"/>
            <color indexed="81"/>
            <rFont val="Tahoma"/>
            <family val="2"/>
          </rPr>
          <t>Dominique:</t>
        </r>
        <r>
          <rPr>
            <sz val="9"/>
            <color indexed="81"/>
            <rFont val="Tahoma"/>
            <family val="2"/>
          </rPr>
          <t xml:space="preserve">
Ne rien mettre dans cette case si la quantité retenue est identique à la quantité proposée, Si elle est différente, alors il faut mettre la quantité dans cette case.
</t>
        </r>
      </text>
    </comment>
    <comment ref="F20" authorId="0" shapeId="0" xr:uid="{6F76B49E-D54D-4BA5-99F1-4680C92714A0}">
      <text>
        <r>
          <rPr>
            <b/>
            <sz val="9"/>
            <color indexed="81"/>
            <rFont val="Tahoma"/>
            <family val="2"/>
          </rPr>
          <t>Dominique:</t>
        </r>
        <r>
          <rPr>
            <sz val="9"/>
            <color indexed="81"/>
            <rFont val="Tahoma"/>
            <family val="2"/>
          </rPr>
          <t xml:space="preserve">
Ne rien mettre dans cette case si la quantité retenue est identique à la quantité proposée, Si elle est différente, alors il faut mettre la quantité dans cette case.
</t>
        </r>
      </text>
    </comment>
    <comment ref="F21" authorId="0" shapeId="0" xr:uid="{724ABEED-396E-48AC-B29D-E01A1F47987B}">
      <text>
        <r>
          <rPr>
            <b/>
            <sz val="9"/>
            <color indexed="81"/>
            <rFont val="Tahoma"/>
            <family val="2"/>
          </rPr>
          <t>Dominique:</t>
        </r>
        <r>
          <rPr>
            <sz val="9"/>
            <color indexed="81"/>
            <rFont val="Tahoma"/>
            <family val="2"/>
          </rPr>
          <t xml:space="preserve">
Ne rien mettre dans cette case si la quantité retenue est identique à la quantité proposée, Si elle est différente, alors il faut mettre la quantité dans cette case.
</t>
        </r>
      </text>
    </comment>
    <comment ref="F22" authorId="0" shapeId="0" xr:uid="{E4F7EC26-923B-46A7-8D73-2D6B2730B105}">
      <text>
        <r>
          <rPr>
            <b/>
            <sz val="9"/>
            <color indexed="81"/>
            <rFont val="Tahoma"/>
            <family val="2"/>
          </rPr>
          <t>Dominique:</t>
        </r>
        <r>
          <rPr>
            <sz val="9"/>
            <color indexed="81"/>
            <rFont val="Tahoma"/>
            <family val="2"/>
          </rPr>
          <t xml:space="preserve">
Ne rien mettre dans cette case si la quantité retenue est identique à la quantité proposée, Si elle est différente, alors il faut mettre la quantité dans cette case.
</t>
        </r>
      </text>
    </comment>
    <comment ref="A31" authorId="0" shapeId="0" xr:uid="{1AE1AD11-46DB-4103-9B84-4D0246FAEF59}">
      <text>
        <r>
          <rPr>
            <b/>
            <sz val="9"/>
            <color indexed="81"/>
            <rFont val="Tahoma"/>
            <family val="2"/>
          </rPr>
          <t>Dominique:</t>
        </r>
        <r>
          <rPr>
            <sz val="9"/>
            <color indexed="81"/>
            <rFont val="Tahoma"/>
            <family val="2"/>
          </rPr>
          <t xml:space="preserve">
</t>
        </r>
        <r>
          <rPr>
            <sz val="10"/>
            <color indexed="81"/>
            <rFont val="Tahoma"/>
            <family val="2"/>
          </rPr>
          <t>Mesures de réduction liées aux buses et pression selon le tableau JKL</t>
        </r>
        <r>
          <rPr>
            <sz val="9"/>
            <color indexed="81"/>
            <rFont val="Tahoma"/>
            <family val="2"/>
          </rPr>
          <t xml:space="preserve">
</t>
        </r>
      </text>
    </comment>
    <comment ref="A32" authorId="0" shapeId="0" xr:uid="{75E48AFE-08F9-44FF-ACD9-BFAD2AD433FF}">
      <text>
        <r>
          <rPr>
            <b/>
            <sz val="9"/>
            <color indexed="81"/>
            <rFont val="Tahoma"/>
            <family val="2"/>
          </rPr>
          <t>Dominique:</t>
        </r>
        <r>
          <rPr>
            <sz val="9"/>
            <color indexed="81"/>
            <rFont val="Tahoma"/>
            <family val="2"/>
          </rPr>
          <t xml:space="preserve">
</t>
        </r>
        <r>
          <rPr>
            <sz val="10"/>
            <color indexed="81"/>
            <rFont val="Tahoma"/>
            <family val="2"/>
          </rPr>
          <t>Mesures de réduction liées aux types de pulvérisateurs</t>
        </r>
      </text>
    </comment>
    <comment ref="A33" authorId="0" shapeId="0" xr:uid="{70F49698-BF46-47FD-B4ED-12B321026222}">
      <text>
        <r>
          <rPr>
            <b/>
            <sz val="9"/>
            <color indexed="81"/>
            <rFont val="Tahoma"/>
            <family val="2"/>
          </rPr>
          <t>Dominique:</t>
        </r>
        <r>
          <rPr>
            <sz val="9"/>
            <color indexed="81"/>
            <rFont val="Tahoma"/>
            <family val="2"/>
          </rPr>
          <t xml:space="preserve">
</t>
        </r>
        <r>
          <rPr>
            <sz val="10"/>
            <color indexed="81"/>
            <rFont val="Tahoma"/>
            <family val="2"/>
          </rPr>
          <t xml:space="preserve">Mesure de réduction liée à une bande végétalisée.Si cette option est utilisée pour obtenir le point minimum en PER, il faut que la bande tampon ou la culture écran soit présente sur tout le pourtour de la parcelle.
</t>
        </r>
      </text>
    </comment>
    <comment ref="A40" authorId="0" shapeId="0" xr:uid="{41E74C3D-5E0A-42C0-9BC7-6E53BE18FD77}">
      <text>
        <r>
          <rPr>
            <b/>
            <sz val="9"/>
            <color indexed="81"/>
            <rFont val="Tahoma"/>
            <family val="2"/>
          </rPr>
          <t>Dominique:</t>
        </r>
        <r>
          <rPr>
            <sz val="9"/>
            <color indexed="81"/>
            <rFont val="Tahoma"/>
            <family val="2"/>
          </rPr>
          <t xml:space="preserve">
</t>
        </r>
        <r>
          <rPr>
            <sz val="10"/>
            <color indexed="81"/>
            <rFont val="Tahoma"/>
            <family val="2"/>
          </rPr>
          <t>Mesures de réduction avec des bandes herbeuses</t>
        </r>
      </text>
    </comment>
    <comment ref="A41" authorId="0" shapeId="0" xr:uid="{99DC4407-8F4B-4FD3-BF03-5E981C3F1F3A}">
      <text>
        <r>
          <rPr>
            <b/>
            <sz val="9"/>
            <color indexed="81"/>
            <rFont val="Tahoma"/>
            <family val="2"/>
          </rPr>
          <t>Dominique:</t>
        </r>
        <r>
          <rPr>
            <sz val="9"/>
            <color indexed="81"/>
            <rFont val="Tahoma"/>
            <family val="2"/>
          </rPr>
          <t xml:space="preserve">
</t>
        </r>
        <r>
          <rPr>
            <sz val="10"/>
            <color indexed="81"/>
            <rFont val="Tahoma"/>
            <family val="2"/>
          </rPr>
          <t>Mesures de réduction liées aux techniques de semis sans labour</t>
        </r>
      </text>
    </comment>
    <comment ref="A42" authorId="0" shapeId="0" xr:uid="{E373717A-48DF-4CE9-A891-D20A339B830A}">
      <text>
        <r>
          <rPr>
            <b/>
            <sz val="9"/>
            <color indexed="81"/>
            <rFont val="Tahoma"/>
            <family val="2"/>
          </rPr>
          <t>Dominique:</t>
        </r>
        <r>
          <rPr>
            <sz val="9"/>
            <color indexed="81"/>
            <rFont val="Tahoma"/>
            <family val="2"/>
          </rPr>
          <t xml:space="preserve">
</t>
        </r>
        <r>
          <rPr>
            <sz val="10"/>
            <color indexed="81"/>
            <rFont val="Tahoma"/>
            <family val="2"/>
          </rPr>
          <t>Autres mesures de réduction, par ex. Diguettes, enherbement des tournières, etc.</t>
        </r>
      </text>
    </comment>
    <comment ref="A43" authorId="0" shapeId="0" xr:uid="{6DC5D27A-A9ED-428C-ABBF-EA292C8D84D4}">
      <text>
        <r>
          <rPr>
            <b/>
            <sz val="9"/>
            <color indexed="81"/>
            <rFont val="Tahoma"/>
            <family val="2"/>
          </rPr>
          <t>Dominique:</t>
        </r>
        <r>
          <rPr>
            <sz val="9"/>
            <color indexed="81"/>
            <rFont val="Tahoma"/>
            <family val="2"/>
          </rPr>
          <t xml:space="preserve">
</t>
        </r>
        <r>
          <rPr>
            <sz val="10"/>
            <color indexed="81"/>
            <rFont val="Tahoma"/>
            <family val="2"/>
          </rPr>
          <t>Mesure de réduction avec traitement en bande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Dominique</author>
  </authors>
  <commentList>
    <comment ref="A16" authorId="0" shapeId="0" xr:uid="{6E2447DA-2B1C-441E-AFFD-2610B23F5500}">
      <text>
        <r>
          <rPr>
            <b/>
            <sz val="9"/>
            <color indexed="81"/>
            <rFont val="Tahoma"/>
            <family val="2"/>
          </rPr>
          <t>Dominique:</t>
        </r>
        <r>
          <rPr>
            <sz val="9"/>
            <color indexed="81"/>
            <rFont val="Tahoma"/>
            <family val="2"/>
          </rPr>
          <t xml:space="preserve">
</t>
        </r>
        <r>
          <rPr>
            <sz val="11"/>
            <color indexed="81"/>
            <rFont val="Tahoma"/>
            <family val="2"/>
          </rPr>
          <t xml:space="preserve">Si  la case est rouge, la parcelle est incrite  dans divers programmes, par exemple programme IP-Suisse (extenso, sans fongicide, insecticide ni raccourcisseur)  avec interdiction d'utilisation de certains herbicides à base d'hormones ou de Lénacile par exemple. Vérifiez la parcelle ou les produits.
</t>
        </r>
      </text>
    </comment>
    <comment ref="K38" authorId="0" shapeId="0" xr:uid="{EFC1D822-912E-4B4C-8AB0-94F71DE8DE56}">
      <text>
        <r>
          <rPr>
            <b/>
            <sz val="9"/>
            <color indexed="81"/>
            <rFont val="Tahoma"/>
            <family val="2"/>
          </rPr>
          <t>Dominique:</t>
        </r>
        <r>
          <rPr>
            <sz val="9"/>
            <color indexed="81"/>
            <rFont val="Tahoma"/>
            <family val="2"/>
          </rPr>
          <t xml:space="preserve">
</t>
        </r>
        <r>
          <rPr>
            <sz val="11"/>
            <color indexed="81"/>
            <rFont val="Tahoma"/>
            <family val="2"/>
          </rPr>
          <t>Produits interdits dans divers programmes, par exemple herbicides à base de Lénacile interdits dans le programme Betteraves IP-Suisse (extenso, sans fongicide ni insecticide)</t>
        </r>
      </text>
    </comment>
    <comment ref="A47" authorId="0" shapeId="0" xr:uid="{158604DF-AAF1-4DAB-B455-C772B0DA8178}">
      <text>
        <r>
          <rPr>
            <b/>
            <sz val="9"/>
            <color indexed="81"/>
            <rFont val="Tahoma"/>
            <family val="2"/>
          </rPr>
          <t>Dominique:</t>
        </r>
        <r>
          <rPr>
            <sz val="9"/>
            <color indexed="81"/>
            <rFont val="Tahoma"/>
            <family val="2"/>
          </rPr>
          <t xml:space="preserve">
Cellules masquées de A46 à J53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Dominique</author>
  </authors>
  <commentList>
    <comment ref="K10" authorId="0" shapeId="0" xr:uid="{2DD97D47-49F3-4909-B233-E3A9C9D3A490}">
      <text>
        <r>
          <rPr>
            <b/>
            <sz val="9"/>
            <color indexed="81"/>
            <rFont val="Tahoma"/>
            <family val="2"/>
          </rPr>
          <t>Dominique:</t>
        </r>
        <r>
          <rPr>
            <sz val="9"/>
            <color indexed="81"/>
            <rFont val="Tahoma"/>
            <family val="2"/>
          </rPr>
          <t xml:space="preserve">
Mettre Oui si parcelles incrites  dans divers programmes, par exemple programme Betteraves IP-Suisse (extenso, sans fongicide ni insecticide)  avec interdiction d'utilisation d'herbicides à base de Lénacile, ou céréales IPS de base avec restrictions sur herbicides de type hormones ou glyphosate
</t>
        </r>
      </text>
    </comment>
    <comment ref="N10" authorId="0" shapeId="0" xr:uid="{EE0135CB-8B34-431A-87D9-F05DD883BB45}">
      <text>
        <r>
          <rPr>
            <b/>
            <sz val="9"/>
            <color indexed="81"/>
            <rFont val="Tahoma"/>
            <family val="2"/>
          </rPr>
          <t>Dominique:</t>
        </r>
        <r>
          <rPr>
            <sz val="9"/>
            <color indexed="81"/>
            <rFont val="Tahoma"/>
            <family val="2"/>
          </rPr>
          <t xml:space="preserve">
Mettre 1 point aux parcelles ayant plus de 2% de pente et adjacentes (&lt; 6 mètres) et en amont des eaux de surface ou d'un chemin drainé</t>
        </r>
      </text>
    </comment>
    <comment ref="F11" authorId="0" shapeId="0" xr:uid="{AD98DC5B-C816-4312-A54A-1056C722F452}">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11" authorId="0" shapeId="0" xr:uid="{2B4E89AA-D51B-4C2B-AA30-3184A28CBA77}">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11" authorId="0" shapeId="0" xr:uid="{2F483D1E-1D58-4708-87EE-BE662E8565B2}">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11" authorId="0" shapeId="0" xr:uid="{921F2BBA-C3F2-4DBA-893B-CE26FA01F191}">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12" authorId="0" shapeId="0" xr:uid="{5E4E4302-DEAB-4BAC-9EDA-9A0012D3BBBB}">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12" authorId="0" shapeId="0" xr:uid="{EB9AC56E-5DE9-4C66-82CF-46729654A6B5}">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12" authorId="0" shapeId="0" xr:uid="{ED5ECD6E-8EEA-4604-B289-6EEB7ED3C863}">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12" authorId="0" shapeId="0" xr:uid="{581EA171-031A-4BD9-824E-19BAAB0E4AAE}">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13" authorId="0" shapeId="0" xr:uid="{E55E9347-D944-4C38-B6C1-6AE5E7F24BEA}">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13" authorId="0" shapeId="0" xr:uid="{F8A2EBB1-D99C-4487-80FA-1CBACA8D66E1}">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13" authorId="0" shapeId="0" xr:uid="{50A1B852-96C1-4F16-BFDD-FD0278F379D8}">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13" authorId="0" shapeId="0" xr:uid="{1C1B0842-7760-4497-AD3C-8CB38D205B80}">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14" authorId="0" shapeId="0" xr:uid="{79EE25CE-051C-4DA2-8460-2AF3468EDFA1}">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14" authorId="0" shapeId="0" xr:uid="{4DBCCED2-5899-451D-968E-F958DB901B4A}">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14" authorId="0" shapeId="0" xr:uid="{F546EC61-2BD5-4F31-B0F5-1CB5AAE84106}">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14" authorId="0" shapeId="0" xr:uid="{45370861-8B15-42BD-A5B6-30EB96F2D609}">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15" authorId="0" shapeId="0" xr:uid="{BBC1C060-011E-4B6A-98A2-DCC20C364045}">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15" authorId="0" shapeId="0" xr:uid="{77B2AC2F-810C-4A2D-8C8C-079549E2553D}">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15" authorId="0" shapeId="0" xr:uid="{2E1079F3-2043-45BA-8005-E7A32879D811}">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15" authorId="0" shapeId="0" xr:uid="{A9E9642A-4703-4D25-B93A-0533D36F181A}">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16" authorId="0" shapeId="0" xr:uid="{CCA9D980-C951-4437-9E29-4DBD423C7BD2}">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16" authorId="0" shapeId="0" xr:uid="{38935176-D3B4-43F0-B69C-BD1D28DDD818}">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16" authorId="0" shapeId="0" xr:uid="{781D94A2-823D-445D-832C-88815FF28EF0}">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16" authorId="0" shapeId="0" xr:uid="{34CEC24C-419A-4462-9619-D4209700AB58}">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17" authorId="0" shapeId="0" xr:uid="{A42AB194-125F-4392-AD36-35B032E5ABE1}">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17" authorId="0" shapeId="0" xr:uid="{FB4C1A8B-1927-4979-8524-6E859995F122}">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17" authorId="0" shapeId="0" xr:uid="{55B272D7-81FC-47F2-93D6-713740B48BB9}">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17" authorId="0" shapeId="0" xr:uid="{4BB696E9-571C-46DD-AA89-5291F7CBB667}">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18" authorId="0" shapeId="0" xr:uid="{907CAA74-1FEC-4B93-BDC9-94546C20002C}">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18" authorId="0" shapeId="0" xr:uid="{F59EA3D3-1105-4163-949A-C51843F8F7C3}">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18" authorId="0" shapeId="0" xr:uid="{B28D612B-6598-4F7D-833A-85EAEFB463E3}">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18" authorId="0" shapeId="0" xr:uid="{6B94F1C5-961F-4487-BF15-9DF5942D53A8}">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19" authorId="0" shapeId="0" xr:uid="{65597A7D-AEC0-455B-8762-7EA297EBC1E8}">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19" authorId="0" shapeId="0" xr:uid="{33C43AD3-84A2-41BC-BF82-55C56D3A282F}">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19" authorId="0" shapeId="0" xr:uid="{16008EB7-55B4-4D03-80DA-B8136E455475}">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19" authorId="0" shapeId="0" xr:uid="{D7CF7588-E792-4C4D-950E-EB11F9C13CB0}">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20" authorId="0" shapeId="0" xr:uid="{95E5BB33-7795-4F25-A023-4180EA2C1F41}">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20" authorId="0" shapeId="0" xr:uid="{22C34ECB-77C4-4656-8366-96A1EBE98BD3}">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20" authorId="0" shapeId="0" xr:uid="{A6397D78-650D-45CE-8CC0-3DBE7437AF62}">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20" authorId="0" shapeId="0" xr:uid="{05BB4969-0901-4CDA-84BC-5A8707BC7600}">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21" authorId="0" shapeId="0" xr:uid="{B57D0D8A-7F68-4217-99EA-1E2ABA9CA458}">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21" authorId="0" shapeId="0" xr:uid="{D5F89530-7B22-40CD-9D3C-BEA1E4ED6D8B}">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21" authorId="0" shapeId="0" xr:uid="{EA1D8C4F-AEF1-46E0-B9B3-453A077FD56C}">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21" authorId="0" shapeId="0" xr:uid="{B864EF75-B2B2-4C20-8774-080FFF79EA40}">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22" authorId="0" shapeId="0" xr:uid="{2B62813D-D92F-4C41-9962-D9E00E572658}">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22" authorId="0" shapeId="0" xr:uid="{46035BF7-4993-42FB-AE1B-CF54EA287CA1}">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22" authorId="0" shapeId="0" xr:uid="{B4D1B041-1261-4988-8482-F8BB00221C1F}">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22" authorId="0" shapeId="0" xr:uid="{45F19813-62F3-4C30-8A9B-B386570F0D20}">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23" authorId="0" shapeId="0" xr:uid="{CDB75735-1D30-4FD8-840B-CFD02915FB31}">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23" authorId="0" shapeId="0" xr:uid="{664A0D21-3F21-4BD6-AC0C-BDF447F89853}">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23" authorId="0" shapeId="0" xr:uid="{3BBF286B-0CFB-4CE4-9ED9-7A992225796F}">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23" authorId="0" shapeId="0" xr:uid="{E605D767-B20A-4398-B2F2-6F7F7F9AE642}">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24" authorId="0" shapeId="0" xr:uid="{30986D6D-87E5-4141-A6D8-C67D996450C0}">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24" authorId="0" shapeId="0" xr:uid="{BB61B93F-595F-4916-B45E-671621D0CFD4}">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24" authorId="0" shapeId="0" xr:uid="{0106E8C7-9B78-4AB1-8A52-3208E4DB9105}">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24" authorId="0" shapeId="0" xr:uid="{0A96403F-9917-45CB-B942-635836849463}">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25" authorId="0" shapeId="0" xr:uid="{8DBF9E3B-3DDD-4066-BAD8-A9156ABC30DC}">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25" authorId="0" shapeId="0" xr:uid="{D32CD46E-5C98-48F6-B3E1-EBB5C86C5635}">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25" authorId="0" shapeId="0" xr:uid="{4C338D8E-BC8C-4992-9103-7F364394BA15}">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25" authorId="0" shapeId="0" xr:uid="{618F1B13-BED9-4DD2-9F56-C944066E4CAC}">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26" authorId="0" shapeId="0" xr:uid="{4DE387E3-1C31-4B27-818C-72553BC3DE43}">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26" authorId="0" shapeId="0" xr:uid="{7031A77C-6AE1-4CD0-96F0-041A8A4541CC}">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26" authorId="0" shapeId="0" xr:uid="{6156062B-1EF2-4C1B-AB7B-2F58E814FE5A}">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26" authorId="0" shapeId="0" xr:uid="{A2CA1CDC-6869-4F17-A4DF-E38B2F4036DA}">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27" authorId="0" shapeId="0" xr:uid="{945796A3-73BF-4554-88D6-39DC6C0ABB82}">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27" authorId="0" shapeId="0" xr:uid="{BC9DF9C0-4236-43FC-B7C0-4E93B0AC3DAA}">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27" authorId="0" shapeId="0" xr:uid="{2A7FB7D2-BE21-4AD0-8359-DC6F42FC6AAF}">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27" authorId="0" shapeId="0" xr:uid="{4C1AF242-3D2F-440A-A97C-67E3F9C1630C}">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28" authorId="0" shapeId="0" xr:uid="{248D1775-1064-4F9C-9A4C-2140DD65B8FB}">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28" authorId="0" shapeId="0" xr:uid="{F488F98E-47E5-4AC1-9846-E46309B1205D}">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28" authorId="0" shapeId="0" xr:uid="{AAA08B1E-3930-4A54-92EA-3825F78EA85E}">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28" authorId="0" shapeId="0" xr:uid="{A119DE43-3CA8-4D64-934E-9D3677CF4C58}">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29" authorId="0" shapeId="0" xr:uid="{EE99A716-C338-4C48-A2A0-83B766CDF1BD}">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29" authorId="0" shapeId="0" xr:uid="{919CAF6C-D47B-450C-A1A3-C764C53CF20E}">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29" authorId="0" shapeId="0" xr:uid="{44F4F104-3DB0-474E-99F5-86619C3838C6}">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29" authorId="0" shapeId="0" xr:uid="{77F7F578-79C0-4599-843F-0941DD772A02}">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30" authorId="0" shapeId="0" xr:uid="{B89DBA1C-FDC7-4A9B-BEFB-C6EBD93CCE40}">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30" authorId="0" shapeId="0" xr:uid="{E4CCEFE5-716E-431A-8785-4795116E3F6E}">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30" authorId="0" shapeId="0" xr:uid="{98B9620C-3255-40D2-A8E1-8ADEFF1DB97A}">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30" authorId="0" shapeId="0" xr:uid="{B808D178-15C1-4549-9794-A432C6776F86}">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31" authorId="0" shapeId="0" xr:uid="{2A22F0B2-3D9A-4FF0-8A5F-48FF0122DBA9}">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31" authorId="0" shapeId="0" xr:uid="{E81886EB-5F2E-4BF9-A32E-955C9A9B73E8}">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31" authorId="0" shapeId="0" xr:uid="{F04D0F4F-EB00-4D89-BC0B-6B1A744D3703}">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31" authorId="0" shapeId="0" xr:uid="{111AA746-A5FA-40B4-8D9A-8B576DF0B1B0}">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32" authorId="0" shapeId="0" xr:uid="{B2D87346-8436-4F7A-BE90-F038C141CA69}">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32" authorId="0" shapeId="0" xr:uid="{CE36DA26-179F-4370-9578-8C1E09CBD02E}">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32" authorId="0" shapeId="0" xr:uid="{2C50D4D2-8E80-49EB-8829-6D7704BB2E65}">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32" authorId="0" shapeId="0" xr:uid="{66FCC46C-74BA-4716-8ADA-AB5DCCEA7595}">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33" authorId="0" shapeId="0" xr:uid="{1643FF75-BC32-491A-A968-23CB163C29E9}">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33" authorId="0" shapeId="0" xr:uid="{430B59DD-126F-4604-A2AA-E283124426B8}">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33" authorId="0" shapeId="0" xr:uid="{81F6ABD3-42B8-4D89-AA40-EFA927B43229}">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33" authorId="0" shapeId="0" xr:uid="{C741C5A5-A403-4CBF-8B91-9770DAD22B67}">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34" authorId="0" shapeId="0" xr:uid="{7E3CEAA3-CCCB-486C-9036-FFEC20C855EF}">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34" authorId="0" shapeId="0" xr:uid="{72711BCC-71A2-4553-B21E-183109E9EFA7}">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34" authorId="0" shapeId="0" xr:uid="{A89D3EE1-4B58-46A8-BDD6-B07ED13CD15C}">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34" authorId="0" shapeId="0" xr:uid="{190BCB22-CA0C-4EED-954D-F22AEA6D56D6}">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35" authorId="0" shapeId="0" xr:uid="{3DF9A69C-755E-49FE-91F6-75BFF0DDEA57}">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35" authorId="0" shapeId="0" xr:uid="{25C44328-9EEA-473A-B6F4-434EC2BFF335}">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35" authorId="0" shapeId="0" xr:uid="{03DAAFF3-48F0-4D34-9FBF-1E11AE7B7CEE}">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35" authorId="0" shapeId="0" xr:uid="{0E81EDCC-DF94-4C90-8E4E-49453591E453}">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36" authorId="0" shapeId="0" xr:uid="{424B4BDC-D876-4535-95DD-DC16DD2BA2C8}">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36" authorId="0" shapeId="0" xr:uid="{2B3686FB-16AB-4588-9907-6034897BC6C0}">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36" authorId="0" shapeId="0" xr:uid="{EA4ECBE6-1499-428E-A40F-E53F913AB62C}">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36" authorId="0" shapeId="0" xr:uid="{B24D0914-A817-40C0-A50C-15F13E086C30}">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37" authorId="0" shapeId="0" xr:uid="{891918EF-8CF6-4211-81A1-08D823EBEBE0}">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37" authorId="0" shapeId="0" xr:uid="{7486BAFC-6275-4C78-A7C9-2AC4891818F9}">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37" authorId="0" shapeId="0" xr:uid="{BBE40128-BEDC-4758-8F73-2E3325DB018E}">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37" authorId="0" shapeId="0" xr:uid="{0AD8CBE9-5120-4E39-A22A-84A6F7B7B325}">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38" authorId="0" shapeId="0" xr:uid="{B92307E6-CAAE-4566-867A-E0891C4D18C4}">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38" authorId="0" shapeId="0" xr:uid="{E83FD73A-C756-43D1-ABD6-5C7B0BA2B0EF}">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38" authorId="0" shapeId="0" xr:uid="{11141016-3059-420D-ABA5-5B7F032DA5BF}">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38" authorId="0" shapeId="0" xr:uid="{2401BF15-84A3-428D-9D0F-BBEADD379109}">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39" authorId="0" shapeId="0" xr:uid="{E894952A-AAB8-4BB5-BD6D-A19D6F743C12}">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39" authorId="0" shapeId="0" xr:uid="{72B0E2B6-5042-4F3D-B8F4-91AB25994E2F}">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39" authorId="0" shapeId="0" xr:uid="{EA6C51E7-72FA-44BB-B674-216AED96D459}">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39" authorId="0" shapeId="0" xr:uid="{9D3BB1D0-87A2-4428-9CB5-59F4010AD1D1}">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40" authorId="0" shapeId="0" xr:uid="{435FF190-1C88-4129-B497-3A26F3C5AE36}">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40" authorId="0" shapeId="0" xr:uid="{BE5B43D9-0E2C-43AD-A957-2BDA1091F05C}">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40" authorId="0" shapeId="0" xr:uid="{20D7F6ED-F20F-421E-81C6-E926A4F8B3E5}">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40" authorId="0" shapeId="0" xr:uid="{C4159095-E6E7-453A-9F6D-77FC45EE735F}">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41" authorId="0" shapeId="0" xr:uid="{5948ACA1-B1F6-4F96-9A61-EE5DF195705F}">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41" authorId="0" shapeId="0" xr:uid="{E7BEE4A4-7532-469B-BB7E-65DAAEFAE461}">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41" authorId="0" shapeId="0" xr:uid="{199F170A-A5F7-470E-B47F-A5C565EDF54F}">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41" authorId="0" shapeId="0" xr:uid="{C117F365-36E8-4B1D-BE81-58797867CB4B}">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42" authorId="0" shapeId="0" xr:uid="{0BD11A41-72A8-46C9-831E-C51F1AC87D68}">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42" authorId="0" shapeId="0" xr:uid="{3791E30B-7572-472D-B350-029B56183BA6}">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42" authorId="0" shapeId="0" xr:uid="{A3530420-C7F3-4F18-A521-4A10C118EB48}">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42" authorId="0" shapeId="0" xr:uid="{6174596F-D351-4BD4-B0DD-CFF7CBF730A1}">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43" authorId="0" shapeId="0" xr:uid="{1D0CCD11-7846-4E6D-BBBD-26896FD89C86}">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43" authorId="0" shapeId="0" xr:uid="{AE7218E3-A140-43D3-B9C1-F7B121EAA1CA}">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43" authorId="0" shapeId="0" xr:uid="{FD52C118-4020-46CD-A86C-7B9B9A1DCA4A}">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43" authorId="0" shapeId="0" xr:uid="{B2B0195F-EF94-4F57-A615-0919E71A935B}">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44" authorId="0" shapeId="0" xr:uid="{6FA49A0F-4B8E-4CFC-9087-179D7A1D8DCD}">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44" authorId="0" shapeId="0" xr:uid="{122D9ACF-A306-4629-B5A1-DD993582981B}">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44" authorId="0" shapeId="0" xr:uid="{12EC2063-5C18-4AEC-99D0-FCA6E8BFC863}">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44" authorId="0" shapeId="0" xr:uid="{10D4A064-65F6-4F2A-8B21-6369C134CB2D}">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45" authorId="0" shapeId="0" xr:uid="{E317634D-714E-41FC-AF6E-D7764BAA1A32}">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45" authorId="0" shapeId="0" xr:uid="{486B62B7-2E1A-4CBD-9A35-E221F67EF691}">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45" authorId="0" shapeId="0" xr:uid="{6DC4B8CF-9620-46FB-B559-EBEED1C6722F}">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45" authorId="0" shapeId="0" xr:uid="{05A08EA3-B3C1-48ED-B519-F84472B952F7}">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 ref="F46" authorId="0" shapeId="0" xr:uid="{6D250EC9-2277-4E0B-BF54-5B6471BE7067}">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G46" authorId="0" shapeId="0" xr:uid="{8329D536-2BE7-4718-9466-6C334009283B}">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H46" authorId="0" shapeId="0" xr:uid="{C3765AB5-D735-47D6-8DCB-034A97170ABB}">
      <text>
        <r>
          <rPr>
            <b/>
            <sz val="9"/>
            <color indexed="81"/>
            <rFont val="Tahoma"/>
            <family val="2"/>
          </rPr>
          <t>Dominique:</t>
        </r>
        <r>
          <rPr>
            <sz val="9"/>
            <color indexed="81"/>
            <rFont val="Tahoma"/>
            <family val="2"/>
          </rPr>
          <t xml:space="preserve">
Ce champ doit impérativement être renseigné par une proposition de la liste déroulante.
</t>
        </r>
      </text>
    </comment>
    <comment ref="N46" authorId="0" shapeId="0" xr:uid="{9F48E9E3-762D-4A69-AD00-40855EE7220F}">
      <text>
        <r>
          <rPr>
            <b/>
            <sz val="9"/>
            <color indexed="81"/>
            <rFont val="Tahoma"/>
            <family val="2"/>
          </rPr>
          <t>Dominique:</t>
        </r>
        <r>
          <rPr>
            <sz val="9"/>
            <color indexed="81"/>
            <rFont val="Tahoma"/>
            <family val="2"/>
          </rPr>
          <t xml:space="preserve">
Mettre 1 pt si la parcelle a plus de 2% de pente et est adjacente (&lt; de 6 m.), dans le sens de la pente (en amont), à des eaux de surface </t>
        </r>
        <r>
          <rPr>
            <b/>
            <sz val="9"/>
            <color indexed="81"/>
            <rFont val="Tahoma"/>
            <family val="2"/>
          </rPr>
          <t>ou</t>
        </r>
        <r>
          <rPr>
            <sz val="9"/>
            <color indexed="81"/>
            <rFont val="Tahoma"/>
            <family val="2"/>
          </rPr>
          <t xml:space="preserve"> des routes et chemins drainés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Dominique</author>
  </authors>
  <commentList>
    <comment ref="C25" authorId="0" shapeId="0" xr:uid="{5C4B6078-69E0-4714-8790-BEDC436BCB0A}">
      <text>
        <r>
          <rPr>
            <b/>
            <sz val="9"/>
            <color indexed="81"/>
            <rFont val="Tahoma"/>
            <family val="2"/>
          </rPr>
          <t>Dominique:</t>
        </r>
        <r>
          <rPr>
            <sz val="9"/>
            <color indexed="81"/>
            <rFont val="Tahoma"/>
            <family val="2"/>
          </rPr>
          <t xml:space="preserve">
Cellule réservée à la nouvelle condition de 1 point sur le ruisselement de l'initiative parlemtaire 19.475 "1 point selon condition OPD"</t>
        </r>
      </text>
    </comment>
    <comment ref="C26" authorId="0" shapeId="0" xr:uid="{C54B0EAB-5B4F-46C5-ACF3-87C1E7364B92}">
      <text>
        <r>
          <rPr>
            <b/>
            <sz val="9"/>
            <color indexed="81"/>
            <rFont val="Tahoma"/>
            <family val="2"/>
          </rPr>
          <t>Dominique:</t>
        </r>
        <r>
          <rPr>
            <sz val="9"/>
            <color indexed="81"/>
            <rFont val="Tahoma"/>
            <family val="2"/>
          </rPr>
          <t xml:space="preserve">
Cellule réservée à la nouvelle condition de 1 point sur le ruisselement de l'initiative parlemtaire 19.475 "1 point selon condition OPD"</t>
        </r>
      </text>
    </comment>
    <comment ref="C27" authorId="0" shapeId="0" xr:uid="{536C9468-83CC-43CA-8904-ADD22E516553}">
      <text>
        <r>
          <rPr>
            <b/>
            <sz val="9"/>
            <color indexed="81"/>
            <rFont val="Tahoma"/>
            <family val="2"/>
          </rPr>
          <t>Dominique:</t>
        </r>
        <r>
          <rPr>
            <sz val="9"/>
            <color indexed="81"/>
            <rFont val="Tahoma"/>
            <family val="2"/>
          </rPr>
          <t xml:space="preserve">
Cellule réservée à la nouvelle condition de 1 point sur le ruisselement de l'initiative parlemtaire 19.475 "1 point selon condition OPD"</t>
        </r>
      </text>
    </comment>
    <comment ref="C28" authorId="0" shapeId="0" xr:uid="{2A5E4CB9-0DF1-4595-AAAF-1D5D85CE59D9}">
      <text>
        <r>
          <rPr>
            <b/>
            <sz val="9"/>
            <color indexed="81"/>
            <rFont val="Tahoma"/>
            <family val="2"/>
          </rPr>
          <t>Dominique:</t>
        </r>
        <r>
          <rPr>
            <sz val="9"/>
            <color indexed="81"/>
            <rFont val="Tahoma"/>
            <family val="2"/>
          </rPr>
          <t xml:space="preserve">
Cellule réservée à la nouvelle condition de 1 point sur le ruisselement de l'initiative parlemtaire 19.475 "1 point selon condition OPD"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Dominique</author>
  </authors>
  <commentList>
    <comment ref="R3" authorId="0" shapeId="0" xr:uid="{5EB09918-BE21-4CBD-AB8D-9BF1B8022CA8}">
      <text>
        <r>
          <rPr>
            <b/>
            <sz val="9"/>
            <color indexed="81"/>
            <rFont val="Tahoma"/>
            <family val="2"/>
          </rPr>
          <t>Dominique:</t>
        </r>
        <r>
          <rPr>
            <sz val="9"/>
            <color indexed="81"/>
            <rFont val="Tahoma"/>
            <family val="2"/>
          </rPr>
          <t xml:space="preserve">
Mettre Oui si produits interdits dans divers programmes, par exemple herbicides à base de Lénacile interdits dans le programme Betteraves IP-Suisse (extenso, sans fongicide ni insecticide)</t>
        </r>
      </text>
    </comment>
    <comment ref="A4" authorId="0" shapeId="0" xr:uid="{8CF41225-ABFF-4A71-BBAA-BB108F657C4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 authorId="0" shapeId="0" xr:uid="{4BC172F0-BE45-471B-8248-292CE72C0437}">
      <text>
        <r>
          <rPr>
            <b/>
            <sz val="9"/>
            <color indexed="81"/>
            <rFont val="Tahoma"/>
            <family val="2"/>
          </rPr>
          <t>Dominique:</t>
        </r>
        <r>
          <rPr>
            <sz val="9"/>
            <color indexed="81"/>
            <rFont val="Tahoma"/>
            <family val="2"/>
          </rPr>
          <t xml:space="preserve">
Mettre seulement Non ou date si délai d'utilisation
</t>
        </r>
      </text>
    </comment>
    <comment ref="A5" authorId="0" shapeId="0" xr:uid="{C610098E-9E9A-4E7A-B8FE-72A2A7426B1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 authorId="0" shapeId="0" xr:uid="{D473F904-1E72-4CCE-ACDF-06FAA393D5B2}">
      <text>
        <r>
          <rPr>
            <b/>
            <sz val="9"/>
            <color indexed="81"/>
            <rFont val="Tahoma"/>
            <family val="2"/>
          </rPr>
          <t>Dominique:</t>
        </r>
        <r>
          <rPr>
            <sz val="9"/>
            <color indexed="81"/>
            <rFont val="Tahoma"/>
            <family val="2"/>
          </rPr>
          <t xml:space="preserve">
Mettre seulement Non ou date si délai d'utilisation
</t>
        </r>
      </text>
    </comment>
    <comment ref="A6" authorId="0" shapeId="0" xr:uid="{B5A4BF11-02C1-408D-B1A1-8DC170398ED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 authorId="0" shapeId="0" xr:uid="{A216FA0A-B2AE-48AA-B8B4-99E5811AA272}">
      <text>
        <r>
          <rPr>
            <b/>
            <sz val="9"/>
            <color indexed="81"/>
            <rFont val="Tahoma"/>
            <family val="2"/>
          </rPr>
          <t>Dominique:</t>
        </r>
        <r>
          <rPr>
            <sz val="9"/>
            <color indexed="81"/>
            <rFont val="Tahoma"/>
            <family val="2"/>
          </rPr>
          <t xml:space="preserve">
Mettre seulement Non ou date si délai d'utilisation
</t>
        </r>
      </text>
    </comment>
    <comment ref="A7" authorId="0" shapeId="0" xr:uid="{374B0542-B181-4B9F-A4B6-9E5392890D3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 authorId="0" shapeId="0" xr:uid="{3FDB897D-CB0A-4B3F-94BF-9CD7310A4D38}">
      <text>
        <r>
          <rPr>
            <b/>
            <sz val="9"/>
            <color indexed="81"/>
            <rFont val="Tahoma"/>
            <family val="2"/>
          </rPr>
          <t>Dominique:</t>
        </r>
        <r>
          <rPr>
            <sz val="9"/>
            <color indexed="81"/>
            <rFont val="Tahoma"/>
            <family val="2"/>
          </rPr>
          <t xml:space="preserve">
Mettre seulement Non ou date si délai d'utilisation
</t>
        </r>
      </text>
    </comment>
    <comment ref="A8" authorId="0" shapeId="0" xr:uid="{D6F2728A-314B-4A00-B2BA-CE9B2D7A7F7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 authorId="0" shapeId="0" xr:uid="{6A92B70D-2CC0-4778-85A3-69F7D7A7B444}">
      <text>
        <r>
          <rPr>
            <b/>
            <sz val="9"/>
            <color indexed="81"/>
            <rFont val="Tahoma"/>
            <family val="2"/>
          </rPr>
          <t>Dominique:</t>
        </r>
        <r>
          <rPr>
            <sz val="9"/>
            <color indexed="81"/>
            <rFont val="Tahoma"/>
            <family val="2"/>
          </rPr>
          <t xml:space="preserve">
Mettre seulement Non ou date si délai d'utilisation
</t>
        </r>
      </text>
    </comment>
    <comment ref="A9" authorId="0" shapeId="0" xr:uid="{0F966DBF-23BD-4620-A681-F28CB72602B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 authorId="0" shapeId="0" xr:uid="{5DF30373-D959-42E9-9CCE-CF9F0D4E521D}">
      <text>
        <r>
          <rPr>
            <b/>
            <sz val="9"/>
            <color indexed="81"/>
            <rFont val="Tahoma"/>
            <family val="2"/>
          </rPr>
          <t>Dominique:</t>
        </r>
        <r>
          <rPr>
            <sz val="9"/>
            <color indexed="81"/>
            <rFont val="Tahoma"/>
            <family val="2"/>
          </rPr>
          <t xml:space="preserve">
Mettre seulement Non ou date si délai d'utilisation
</t>
        </r>
      </text>
    </comment>
    <comment ref="A10" authorId="0" shapeId="0" xr:uid="{8A4FDCAF-5E58-4A89-9FFA-9CECC6BF9B2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0" authorId="0" shapeId="0" xr:uid="{6F2759A5-1848-4EDA-AEBC-3F57E0B3AFCD}">
      <text>
        <r>
          <rPr>
            <b/>
            <sz val="9"/>
            <color indexed="81"/>
            <rFont val="Tahoma"/>
            <family val="2"/>
          </rPr>
          <t>Dominique:</t>
        </r>
        <r>
          <rPr>
            <sz val="9"/>
            <color indexed="81"/>
            <rFont val="Tahoma"/>
            <family val="2"/>
          </rPr>
          <t xml:space="preserve">
Mettre seulement Non ou date si délai d'utilisation
</t>
        </r>
      </text>
    </comment>
    <comment ref="A11" authorId="0" shapeId="0" xr:uid="{0F6DF540-A76F-4614-B15C-F0918A18F81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1" authorId="0" shapeId="0" xr:uid="{B0C8200B-C53C-4CB8-B50B-F192F79CB699}">
      <text>
        <r>
          <rPr>
            <b/>
            <sz val="9"/>
            <color indexed="81"/>
            <rFont val="Tahoma"/>
            <family val="2"/>
          </rPr>
          <t>Dominique:</t>
        </r>
        <r>
          <rPr>
            <sz val="9"/>
            <color indexed="81"/>
            <rFont val="Tahoma"/>
            <family val="2"/>
          </rPr>
          <t xml:space="preserve">
Mettre seulement Non ou date si délai d'utilisation
</t>
        </r>
      </text>
    </comment>
    <comment ref="A12" authorId="0" shapeId="0" xr:uid="{C72174C5-ADD5-416A-8ED6-103B174EBA1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2" authorId="0" shapeId="0" xr:uid="{95AD1FAD-B37D-42B8-BDF4-21D38929696F}">
      <text>
        <r>
          <rPr>
            <b/>
            <sz val="9"/>
            <color indexed="81"/>
            <rFont val="Tahoma"/>
            <family val="2"/>
          </rPr>
          <t>Dominique:</t>
        </r>
        <r>
          <rPr>
            <sz val="9"/>
            <color indexed="81"/>
            <rFont val="Tahoma"/>
            <family val="2"/>
          </rPr>
          <t xml:space="preserve">
Mettre seulement Non ou date si délai d'utilisation
</t>
        </r>
      </text>
    </comment>
    <comment ref="A13" authorId="0" shapeId="0" xr:uid="{A42621FE-9FA4-4261-9151-C6C453F4A3C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3" authorId="0" shapeId="0" xr:uid="{C6E6E735-50B2-4328-8342-112B8D92729C}">
      <text>
        <r>
          <rPr>
            <b/>
            <sz val="9"/>
            <color indexed="81"/>
            <rFont val="Tahoma"/>
            <family val="2"/>
          </rPr>
          <t>Dominique:</t>
        </r>
        <r>
          <rPr>
            <sz val="9"/>
            <color indexed="81"/>
            <rFont val="Tahoma"/>
            <family val="2"/>
          </rPr>
          <t xml:space="preserve">
Mettre seulement Non ou date si délai d'utilisation
</t>
        </r>
      </text>
    </comment>
    <comment ref="A14" authorId="0" shapeId="0" xr:uid="{EF7B5C8B-507C-4582-809C-F7DF76D6B10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4" authorId="0" shapeId="0" xr:uid="{6E1ACAF5-9D13-40A7-98AA-21B7BB64AF6B}">
      <text>
        <r>
          <rPr>
            <b/>
            <sz val="9"/>
            <color indexed="81"/>
            <rFont val="Tahoma"/>
            <family val="2"/>
          </rPr>
          <t>Dominique:</t>
        </r>
        <r>
          <rPr>
            <sz val="9"/>
            <color indexed="81"/>
            <rFont val="Tahoma"/>
            <family val="2"/>
          </rPr>
          <t xml:space="preserve">
Mettre seulement Non ou date si délai d'utilisation
</t>
        </r>
      </text>
    </comment>
    <comment ref="A15" authorId="0" shapeId="0" xr:uid="{9611EA30-CEB3-405B-9767-A5526DCE154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5" authorId="0" shapeId="0" xr:uid="{093FEBAD-823E-4ACE-9A2B-C43D6E594701}">
      <text>
        <r>
          <rPr>
            <b/>
            <sz val="9"/>
            <color indexed="81"/>
            <rFont val="Tahoma"/>
            <family val="2"/>
          </rPr>
          <t>Dominique:</t>
        </r>
        <r>
          <rPr>
            <sz val="9"/>
            <color indexed="81"/>
            <rFont val="Tahoma"/>
            <family val="2"/>
          </rPr>
          <t xml:space="preserve">
Mettre seulement Non ou date si délai d'utilisation
</t>
        </r>
      </text>
    </comment>
    <comment ref="A16" authorId="0" shapeId="0" xr:uid="{BB6CFAC4-0C58-4962-8A7F-16C12EF1F53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6" authorId="0" shapeId="0" xr:uid="{71516BDD-9364-4099-8C57-3A7B95D448E0}">
      <text>
        <r>
          <rPr>
            <b/>
            <sz val="9"/>
            <color indexed="81"/>
            <rFont val="Tahoma"/>
            <family val="2"/>
          </rPr>
          <t>Dominique:</t>
        </r>
        <r>
          <rPr>
            <sz val="9"/>
            <color indexed="81"/>
            <rFont val="Tahoma"/>
            <family val="2"/>
          </rPr>
          <t xml:space="preserve">
Mettre seulement Non ou date si délai d'utilisation
</t>
        </r>
      </text>
    </comment>
    <comment ref="A17" authorId="0" shapeId="0" xr:uid="{8E4B6A0B-91DC-48B6-A8DF-A875D5A0ED6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7" authorId="0" shapeId="0" xr:uid="{1C89E0FE-B94C-4BBE-B089-BB63A00BD742}">
      <text>
        <r>
          <rPr>
            <b/>
            <sz val="9"/>
            <color indexed="81"/>
            <rFont val="Tahoma"/>
            <family val="2"/>
          </rPr>
          <t>Dominique:</t>
        </r>
        <r>
          <rPr>
            <sz val="9"/>
            <color indexed="81"/>
            <rFont val="Tahoma"/>
            <family val="2"/>
          </rPr>
          <t xml:space="preserve">
Mettre seulement Non ou date si délai d'utilisation
</t>
        </r>
      </text>
    </comment>
    <comment ref="A18" authorId="0" shapeId="0" xr:uid="{B529084A-066F-4653-B51A-C292DB42A67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8" authorId="0" shapeId="0" xr:uid="{6AD3D453-9FAB-4C81-9156-9F11FC0B0351}">
      <text>
        <r>
          <rPr>
            <b/>
            <sz val="9"/>
            <color indexed="81"/>
            <rFont val="Tahoma"/>
            <family val="2"/>
          </rPr>
          <t>Dominique:</t>
        </r>
        <r>
          <rPr>
            <sz val="9"/>
            <color indexed="81"/>
            <rFont val="Tahoma"/>
            <family val="2"/>
          </rPr>
          <t xml:space="preserve">
Mettre seulement Non ou date si délai d'utilisation
</t>
        </r>
      </text>
    </comment>
    <comment ref="A19" authorId="0" shapeId="0" xr:uid="{560AC8C9-8E92-4FD3-83F1-7538D932152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9" authorId="0" shapeId="0" xr:uid="{E0C50068-C2C3-42B7-9277-D684870BB9C1}">
      <text>
        <r>
          <rPr>
            <b/>
            <sz val="9"/>
            <color indexed="81"/>
            <rFont val="Tahoma"/>
            <family val="2"/>
          </rPr>
          <t>Dominique:</t>
        </r>
        <r>
          <rPr>
            <sz val="9"/>
            <color indexed="81"/>
            <rFont val="Tahoma"/>
            <family val="2"/>
          </rPr>
          <t xml:space="preserve">
Mettre seulement Non ou date si délai d'utilisation
</t>
        </r>
      </text>
    </comment>
    <comment ref="Q20" authorId="0" shapeId="0" xr:uid="{1F707D3C-8349-44C6-9BE7-BACC41BC1BAB}">
      <text>
        <r>
          <rPr>
            <b/>
            <sz val="9"/>
            <color indexed="81"/>
            <rFont val="Tahoma"/>
            <family val="2"/>
          </rPr>
          <t>Dominique:</t>
        </r>
        <r>
          <rPr>
            <sz val="9"/>
            <color indexed="81"/>
            <rFont val="Tahoma"/>
            <family val="2"/>
          </rPr>
          <t xml:space="preserve">
Mettre seulement Non ou date si délai d'utilisation
</t>
        </r>
      </text>
    </comment>
    <comment ref="A21" authorId="0" shapeId="0" xr:uid="{27AFB198-401C-4FAA-8D1D-ABA84DDD271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1" authorId="0" shapeId="0" xr:uid="{3BC6DF97-2E2E-4E09-AE40-896675A76D0C}">
      <text>
        <r>
          <rPr>
            <b/>
            <sz val="9"/>
            <color indexed="81"/>
            <rFont val="Tahoma"/>
            <family val="2"/>
          </rPr>
          <t>Dominique:</t>
        </r>
        <r>
          <rPr>
            <sz val="9"/>
            <color indexed="81"/>
            <rFont val="Tahoma"/>
            <family val="2"/>
          </rPr>
          <t xml:space="preserve">
Mettre seulement Non ou date si délai d'utilisation
</t>
        </r>
      </text>
    </comment>
    <comment ref="A22" authorId="0" shapeId="0" xr:uid="{4D681BC9-830F-45E1-B4F2-A05E2322B35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2" authorId="0" shapeId="0" xr:uid="{8A26ECEF-A1E8-46B8-A008-2EB7EA80299D}">
      <text>
        <r>
          <rPr>
            <b/>
            <sz val="9"/>
            <color indexed="81"/>
            <rFont val="Tahoma"/>
            <family val="2"/>
          </rPr>
          <t>Dominique:</t>
        </r>
        <r>
          <rPr>
            <sz val="9"/>
            <color indexed="81"/>
            <rFont val="Tahoma"/>
            <family val="2"/>
          </rPr>
          <t xml:space="preserve">
Mettre seulement Non ou date si délai d'utilisation
</t>
        </r>
      </text>
    </comment>
    <comment ref="A23" authorId="0" shapeId="0" xr:uid="{E0C34498-725A-4420-B51C-E024B416EA3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3" authorId="0" shapeId="0" xr:uid="{583E08B3-7FAA-4A5A-A803-D2B8A7140781}">
      <text>
        <r>
          <rPr>
            <b/>
            <sz val="9"/>
            <color indexed="81"/>
            <rFont val="Tahoma"/>
            <family val="2"/>
          </rPr>
          <t>Dominique:</t>
        </r>
        <r>
          <rPr>
            <sz val="9"/>
            <color indexed="81"/>
            <rFont val="Tahoma"/>
            <family val="2"/>
          </rPr>
          <t xml:space="preserve">
Mettre seulement Non ou date si délai d'utilisation
</t>
        </r>
      </text>
    </comment>
    <comment ref="A24" authorId="0" shapeId="0" xr:uid="{2DC398AD-746F-4DF4-975C-EBF6015CE9B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4" authorId="0" shapeId="0" xr:uid="{381517C2-F8E6-48EE-95D1-97A5A9AF6C64}">
      <text>
        <r>
          <rPr>
            <b/>
            <sz val="9"/>
            <color indexed="81"/>
            <rFont val="Tahoma"/>
            <family val="2"/>
          </rPr>
          <t>Dominique:</t>
        </r>
        <r>
          <rPr>
            <sz val="9"/>
            <color indexed="81"/>
            <rFont val="Tahoma"/>
            <family val="2"/>
          </rPr>
          <t xml:space="preserve">
Mettre seulement Non ou date si délai d'utilisation
</t>
        </r>
      </text>
    </comment>
    <comment ref="A25" authorId="0" shapeId="0" xr:uid="{816ABAB4-CD0B-4543-8F5F-945D86AF42D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5" authorId="0" shapeId="0" xr:uid="{0518D92A-ED84-4BCD-9D4E-2B190E5778BB}">
      <text>
        <r>
          <rPr>
            <b/>
            <sz val="9"/>
            <color indexed="81"/>
            <rFont val="Tahoma"/>
            <family val="2"/>
          </rPr>
          <t>Dominique:</t>
        </r>
        <r>
          <rPr>
            <sz val="9"/>
            <color indexed="81"/>
            <rFont val="Tahoma"/>
            <family val="2"/>
          </rPr>
          <t xml:space="preserve">
Mettre seulement Non ou date si délai d'utilisation
</t>
        </r>
      </text>
    </comment>
    <comment ref="A26" authorId="0" shapeId="0" xr:uid="{191F4BE3-D7E0-4437-ACFE-DDEA3507CD6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6" authorId="0" shapeId="0" xr:uid="{59AEB4DC-6239-46E6-B7B8-32606E385550}">
      <text>
        <r>
          <rPr>
            <b/>
            <sz val="9"/>
            <color indexed="81"/>
            <rFont val="Tahoma"/>
            <family val="2"/>
          </rPr>
          <t>Dominique:</t>
        </r>
        <r>
          <rPr>
            <sz val="9"/>
            <color indexed="81"/>
            <rFont val="Tahoma"/>
            <family val="2"/>
          </rPr>
          <t xml:space="preserve">
Mettre seulement Non ou date si délai d'utilisation
</t>
        </r>
      </text>
    </comment>
    <comment ref="A27" authorId="0" shapeId="0" xr:uid="{3D66521A-1B1E-4215-A32F-13CC27CC64E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7" authorId="0" shapeId="0" xr:uid="{A7A63A19-6B64-422B-8D25-EDFBECAFAD69}">
      <text>
        <r>
          <rPr>
            <b/>
            <sz val="9"/>
            <color indexed="81"/>
            <rFont val="Tahoma"/>
            <family val="2"/>
          </rPr>
          <t>Dominique:</t>
        </r>
        <r>
          <rPr>
            <sz val="9"/>
            <color indexed="81"/>
            <rFont val="Tahoma"/>
            <family val="2"/>
          </rPr>
          <t xml:space="preserve">
Mettre seulement Non ou date si délai d'utilisation
</t>
        </r>
      </text>
    </comment>
    <comment ref="A28" authorId="0" shapeId="0" xr:uid="{8AE48B11-8C9C-466D-958C-51FC415510E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8" authorId="0" shapeId="0" xr:uid="{6EC7B37E-7164-40BD-ABA3-E29CE7D542AF}">
      <text>
        <r>
          <rPr>
            <b/>
            <sz val="9"/>
            <color indexed="81"/>
            <rFont val="Tahoma"/>
            <family val="2"/>
          </rPr>
          <t>Dominique:</t>
        </r>
        <r>
          <rPr>
            <sz val="9"/>
            <color indexed="81"/>
            <rFont val="Tahoma"/>
            <family val="2"/>
          </rPr>
          <t xml:space="preserve">
Mettre seulement Non ou date si délai d'utilisation
</t>
        </r>
      </text>
    </comment>
    <comment ref="A29" authorId="0" shapeId="0" xr:uid="{5E9F5A24-CBB5-40A4-AA22-61CF841333A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9" authorId="0" shapeId="0" xr:uid="{729F8BA8-F728-43E9-9483-802D9837DB7C}">
      <text>
        <r>
          <rPr>
            <b/>
            <sz val="9"/>
            <color indexed="81"/>
            <rFont val="Tahoma"/>
            <family val="2"/>
          </rPr>
          <t>Dominique:</t>
        </r>
        <r>
          <rPr>
            <sz val="9"/>
            <color indexed="81"/>
            <rFont val="Tahoma"/>
            <family val="2"/>
          </rPr>
          <t xml:space="preserve">
Mettre seulement Non ou date si délai d'utilisation
</t>
        </r>
      </text>
    </comment>
    <comment ref="A30" authorId="0" shapeId="0" xr:uid="{F9C930DC-CB00-4572-B1A2-57A80062321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0" authorId="0" shapeId="0" xr:uid="{52398E83-DDA1-40C3-8FF6-EDE645861461}">
      <text>
        <r>
          <rPr>
            <b/>
            <sz val="9"/>
            <color indexed="81"/>
            <rFont val="Tahoma"/>
            <family val="2"/>
          </rPr>
          <t>Dominique:</t>
        </r>
        <r>
          <rPr>
            <sz val="9"/>
            <color indexed="81"/>
            <rFont val="Tahoma"/>
            <family val="2"/>
          </rPr>
          <t xml:space="preserve">
Mettre seulement Non ou date si délai d'utilisation
</t>
        </r>
      </text>
    </comment>
    <comment ref="A31" authorId="0" shapeId="0" xr:uid="{2FC515A2-4C20-46D9-9618-CD0BD9F063F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1" authorId="0" shapeId="0" xr:uid="{CEE260FC-0D4B-42A6-A7A1-35EF0DC2865C}">
      <text>
        <r>
          <rPr>
            <b/>
            <sz val="9"/>
            <color indexed="81"/>
            <rFont val="Tahoma"/>
            <family val="2"/>
          </rPr>
          <t>Dominique:</t>
        </r>
        <r>
          <rPr>
            <sz val="9"/>
            <color indexed="81"/>
            <rFont val="Tahoma"/>
            <family val="2"/>
          </rPr>
          <t xml:space="preserve">
Mettre seulement Non ou date si délai d'utilisation
</t>
        </r>
      </text>
    </comment>
    <comment ref="A32" authorId="0" shapeId="0" xr:uid="{654B7D46-2900-4612-B929-2B6B7164C70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2" authorId="0" shapeId="0" xr:uid="{0A8807F4-819E-47FC-B6D5-AC9BA9FCAE88}">
      <text>
        <r>
          <rPr>
            <b/>
            <sz val="9"/>
            <color indexed="81"/>
            <rFont val="Tahoma"/>
            <family val="2"/>
          </rPr>
          <t>Dominique:</t>
        </r>
        <r>
          <rPr>
            <sz val="9"/>
            <color indexed="81"/>
            <rFont val="Tahoma"/>
            <family val="2"/>
          </rPr>
          <t xml:space="preserve">
Mettre seulement Non ou date si délai d'utilisation
</t>
        </r>
      </text>
    </comment>
    <comment ref="A33" authorId="0" shapeId="0" xr:uid="{883E4880-9B23-4AFB-B47A-89DB44C5755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3" authorId="0" shapeId="0" xr:uid="{E6F746F3-FA7C-4564-B888-E79B67E1E5E7}">
      <text>
        <r>
          <rPr>
            <b/>
            <sz val="9"/>
            <color indexed="81"/>
            <rFont val="Tahoma"/>
            <family val="2"/>
          </rPr>
          <t>Dominique:</t>
        </r>
        <r>
          <rPr>
            <sz val="9"/>
            <color indexed="81"/>
            <rFont val="Tahoma"/>
            <family val="2"/>
          </rPr>
          <t xml:space="preserve">
Mettre seulement Non ou date si délai d'utilisation
</t>
        </r>
      </text>
    </comment>
    <comment ref="A34" authorId="0" shapeId="0" xr:uid="{60434F93-3CA0-480B-A356-0909A2BA4C5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4" authorId="0" shapeId="0" xr:uid="{E1C0271A-7543-4303-9D99-9BB1E123F8D0}">
      <text>
        <r>
          <rPr>
            <b/>
            <sz val="9"/>
            <color indexed="81"/>
            <rFont val="Tahoma"/>
            <family val="2"/>
          </rPr>
          <t>Dominique:</t>
        </r>
        <r>
          <rPr>
            <sz val="9"/>
            <color indexed="81"/>
            <rFont val="Tahoma"/>
            <family val="2"/>
          </rPr>
          <t xml:space="preserve">
Mettre seulement Non ou date si délai d'utilisation
</t>
        </r>
      </text>
    </comment>
    <comment ref="A35" authorId="0" shapeId="0" xr:uid="{A556036C-38F1-4423-92EA-95325F4471A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5" authorId="0" shapeId="0" xr:uid="{099FA573-7F61-4B3C-91BA-EA4E78BFE2D5}">
      <text>
        <r>
          <rPr>
            <b/>
            <sz val="9"/>
            <color indexed="81"/>
            <rFont val="Tahoma"/>
            <family val="2"/>
          </rPr>
          <t>Dominique:</t>
        </r>
        <r>
          <rPr>
            <sz val="9"/>
            <color indexed="81"/>
            <rFont val="Tahoma"/>
            <family val="2"/>
          </rPr>
          <t xml:space="preserve">
Mettre seulement Non ou date si délai d'utilisation
</t>
        </r>
      </text>
    </comment>
    <comment ref="A36" authorId="0" shapeId="0" xr:uid="{0E9191C9-6235-4C24-BCBC-1D04BEB2630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6" authorId="0" shapeId="0" xr:uid="{DFF9A77B-6B38-493C-ACC4-86BE0E9063BA}">
      <text>
        <r>
          <rPr>
            <b/>
            <sz val="9"/>
            <color indexed="81"/>
            <rFont val="Tahoma"/>
            <family val="2"/>
          </rPr>
          <t>Dominique:</t>
        </r>
        <r>
          <rPr>
            <sz val="9"/>
            <color indexed="81"/>
            <rFont val="Tahoma"/>
            <family val="2"/>
          </rPr>
          <t xml:space="preserve">
Mettre seulement Non ou date si délai d'utilisation
</t>
        </r>
      </text>
    </comment>
    <comment ref="A37" authorId="0" shapeId="0" xr:uid="{E450E1BA-A882-4CDB-BE19-CC4575F36F7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7" authorId="0" shapeId="0" xr:uid="{2803E0A4-CCD9-4B0A-A0C9-1063F511C668}">
      <text>
        <r>
          <rPr>
            <b/>
            <sz val="9"/>
            <color indexed="81"/>
            <rFont val="Tahoma"/>
            <family val="2"/>
          </rPr>
          <t>Dominique:</t>
        </r>
        <r>
          <rPr>
            <sz val="9"/>
            <color indexed="81"/>
            <rFont val="Tahoma"/>
            <family val="2"/>
          </rPr>
          <t xml:space="preserve">
Mettre seulement Non ou date si délai d'utilisation
</t>
        </r>
      </text>
    </comment>
    <comment ref="A38" authorId="0" shapeId="0" xr:uid="{E92E1900-9231-4A3A-A97E-249FB895738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8" authorId="0" shapeId="0" xr:uid="{E1EF034D-15D8-4068-90BE-D221C1E53E99}">
      <text>
        <r>
          <rPr>
            <b/>
            <sz val="9"/>
            <color indexed="81"/>
            <rFont val="Tahoma"/>
            <family val="2"/>
          </rPr>
          <t>Dominique:</t>
        </r>
        <r>
          <rPr>
            <sz val="9"/>
            <color indexed="81"/>
            <rFont val="Tahoma"/>
            <family val="2"/>
          </rPr>
          <t xml:space="preserve">
Mettre seulement Non ou date si délai d'utilisation
</t>
        </r>
      </text>
    </comment>
    <comment ref="A39" authorId="0" shapeId="0" xr:uid="{5C44E49D-EA03-4B05-8B75-1A2645CBD61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9" authorId="0" shapeId="0" xr:uid="{616C13D6-41AF-48AA-B7DB-AA258F529374}">
      <text>
        <r>
          <rPr>
            <b/>
            <sz val="9"/>
            <color indexed="81"/>
            <rFont val="Tahoma"/>
            <family val="2"/>
          </rPr>
          <t>Dominique:</t>
        </r>
        <r>
          <rPr>
            <sz val="9"/>
            <color indexed="81"/>
            <rFont val="Tahoma"/>
            <family val="2"/>
          </rPr>
          <t xml:space="preserve">
Mettre seulement Non ou date si délai d'utilisation
</t>
        </r>
      </text>
    </comment>
    <comment ref="A40" authorId="0" shapeId="0" xr:uid="{0A66A741-BE9A-4F70-B7B6-06CA39323C6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0" authorId="0" shapeId="0" xr:uid="{F9CE0AC3-96B2-4A70-A4F9-40BAE90A1214}">
      <text>
        <r>
          <rPr>
            <b/>
            <sz val="9"/>
            <color indexed="81"/>
            <rFont val="Tahoma"/>
            <family val="2"/>
          </rPr>
          <t>Dominique:</t>
        </r>
        <r>
          <rPr>
            <sz val="9"/>
            <color indexed="81"/>
            <rFont val="Tahoma"/>
            <family val="2"/>
          </rPr>
          <t xml:space="preserve">
Mettre seulement Non ou date si délai d'utilisation
</t>
        </r>
      </text>
    </comment>
    <comment ref="A41" authorId="0" shapeId="0" xr:uid="{599C4D49-DC77-4B81-B007-967A5B152C5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1" authorId="0" shapeId="0" xr:uid="{37A430B6-F983-4F1F-9181-1FD3647ED757}">
      <text>
        <r>
          <rPr>
            <b/>
            <sz val="9"/>
            <color indexed="81"/>
            <rFont val="Tahoma"/>
            <family val="2"/>
          </rPr>
          <t>Dominique:</t>
        </r>
        <r>
          <rPr>
            <sz val="9"/>
            <color indexed="81"/>
            <rFont val="Tahoma"/>
            <family val="2"/>
          </rPr>
          <t xml:space="preserve">
Mettre seulement Non ou date si délai d'utilisation
</t>
        </r>
      </text>
    </comment>
    <comment ref="A42" authorId="0" shapeId="0" xr:uid="{ABC5B18D-5033-459F-A53A-06A816F6DEE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2" authorId="0" shapeId="0" xr:uid="{63665AA8-6BD5-438A-B80F-FDC3951B9145}">
      <text>
        <r>
          <rPr>
            <b/>
            <sz val="9"/>
            <color indexed="81"/>
            <rFont val="Tahoma"/>
            <family val="2"/>
          </rPr>
          <t>Dominique:</t>
        </r>
        <r>
          <rPr>
            <sz val="9"/>
            <color indexed="81"/>
            <rFont val="Tahoma"/>
            <family val="2"/>
          </rPr>
          <t xml:space="preserve">
Mettre seulement Non ou date si délai d'utilisation
</t>
        </r>
      </text>
    </comment>
    <comment ref="A43" authorId="0" shapeId="0" xr:uid="{92462B6C-7EFE-40CC-9CFB-459CC941904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3" authorId="0" shapeId="0" xr:uid="{398BA0E7-05F5-48C7-AF67-1C09AC233896}">
      <text>
        <r>
          <rPr>
            <b/>
            <sz val="9"/>
            <color indexed="81"/>
            <rFont val="Tahoma"/>
            <family val="2"/>
          </rPr>
          <t>Dominique:</t>
        </r>
        <r>
          <rPr>
            <sz val="9"/>
            <color indexed="81"/>
            <rFont val="Tahoma"/>
            <family val="2"/>
          </rPr>
          <t xml:space="preserve">
Mettre seulement Non ou date si délai d'utilisation
</t>
        </r>
      </text>
    </comment>
    <comment ref="A44" authorId="0" shapeId="0" xr:uid="{68F404B2-EBEF-4495-A3F2-1B17D8B8447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4" authorId="0" shapeId="0" xr:uid="{CE6C8784-A990-485E-96C7-45D22C961830}">
      <text>
        <r>
          <rPr>
            <b/>
            <sz val="9"/>
            <color indexed="81"/>
            <rFont val="Tahoma"/>
            <family val="2"/>
          </rPr>
          <t>Dominique:</t>
        </r>
        <r>
          <rPr>
            <sz val="9"/>
            <color indexed="81"/>
            <rFont val="Tahoma"/>
            <family val="2"/>
          </rPr>
          <t xml:space="preserve">
Mettre seulement Non ou date si délai d'utilisation
</t>
        </r>
      </text>
    </comment>
    <comment ref="A45" authorId="0" shapeId="0" xr:uid="{9F5E3C38-9336-4058-A975-6D548B09D07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5" authorId="0" shapeId="0" xr:uid="{C366FF31-B414-4B1A-9677-4F9CB3330BA8}">
      <text>
        <r>
          <rPr>
            <b/>
            <sz val="9"/>
            <color indexed="81"/>
            <rFont val="Tahoma"/>
            <family val="2"/>
          </rPr>
          <t>Dominique:</t>
        </r>
        <r>
          <rPr>
            <sz val="9"/>
            <color indexed="81"/>
            <rFont val="Tahoma"/>
            <family val="2"/>
          </rPr>
          <t xml:space="preserve">
Mettre seulement Non ou date si délai d'utilisation
</t>
        </r>
      </text>
    </comment>
    <comment ref="A46" authorId="0" shapeId="0" xr:uid="{76E4CCE1-8C22-4605-BB50-AFCBB24FDD0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6" authorId="0" shapeId="0" xr:uid="{B7F5A428-396B-4003-9D26-777EF9A21EA4}">
      <text>
        <r>
          <rPr>
            <b/>
            <sz val="9"/>
            <color indexed="81"/>
            <rFont val="Tahoma"/>
            <family val="2"/>
          </rPr>
          <t>Dominique:</t>
        </r>
        <r>
          <rPr>
            <sz val="9"/>
            <color indexed="81"/>
            <rFont val="Tahoma"/>
            <family val="2"/>
          </rPr>
          <t xml:space="preserve">
Mettre seulement Non ou date si délai d'utilisation
</t>
        </r>
      </text>
    </comment>
    <comment ref="A47" authorId="0" shapeId="0" xr:uid="{4B7F617F-FC6E-4EF7-99C3-709ED2958F5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7" authorId="0" shapeId="0" xr:uid="{452B7D6D-5083-4A8D-9012-E6101C4796F1}">
      <text>
        <r>
          <rPr>
            <b/>
            <sz val="9"/>
            <color indexed="81"/>
            <rFont val="Tahoma"/>
            <family val="2"/>
          </rPr>
          <t>Dominique:</t>
        </r>
        <r>
          <rPr>
            <sz val="9"/>
            <color indexed="81"/>
            <rFont val="Tahoma"/>
            <family val="2"/>
          </rPr>
          <t xml:space="preserve">
Mettre seulement Non ou date si délai d'utilisation
</t>
        </r>
      </text>
    </comment>
    <comment ref="A48" authorId="0" shapeId="0" xr:uid="{3F37D40B-4C15-471B-AA29-4AE41CE347C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8" authorId="0" shapeId="0" xr:uid="{28F1A865-7D9F-4B89-B647-C5EAF3482FDA}">
      <text>
        <r>
          <rPr>
            <b/>
            <sz val="9"/>
            <color indexed="81"/>
            <rFont val="Tahoma"/>
            <family val="2"/>
          </rPr>
          <t>Dominique:</t>
        </r>
        <r>
          <rPr>
            <sz val="9"/>
            <color indexed="81"/>
            <rFont val="Tahoma"/>
            <family val="2"/>
          </rPr>
          <t xml:space="preserve">
Mettre seulement Non ou date si délai d'utilisation
</t>
        </r>
      </text>
    </comment>
    <comment ref="A49" authorId="0" shapeId="0" xr:uid="{BC5CD9B9-24F6-4D59-99CF-8584CA66119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9" authorId="0" shapeId="0" xr:uid="{0C324DF6-71C4-42CA-8097-95A80D0D28ED}">
      <text>
        <r>
          <rPr>
            <b/>
            <sz val="9"/>
            <color indexed="81"/>
            <rFont val="Tahoma"/>
            <family val="2"/>
          </rPr>
          <t>Dominique:</t>
        </r>
        <r>
          <rPr>
            <sz val="9"/>
            <color indexed="81"/>
            <rFont val="Tahoma"/>
            <family val="2"/>
          </rPr>
          <t xml:space="preserve">
Mettre seulement Non ou date si délai d'utilisation
</t>
        </r>
      </text>
    </comment>
    <comment ref="A50" authorId="0" shapeId="0" xr:uid="{D2FB1CF7-B2E2-4A73-8CE9-4E87CB143F2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0" authorId="0" shapeId="0" xr:uid="{5228E960-DEDC-4088-AD6F-1EB20C053675}">
      <text>
        <r>
          <rPr>
            <b/>
            <sz val="9"/>
            <color indexed="81"/>
            <rFont val="Tahoma"/>
            <family val="2"/>
          </rPr>
          <t>Dominique:</t>
        </r>
        <r>
          <rPr>
            <sz val="9"/>
            <color indexed="81"/>
            <rFont val="Tahoma"/>
            <family val="2"/>
          </rPr>
          <t xml:space="preserve">
Mettre seulement Non ou date si délai d'utilisation
</t>
        </r>
      </text>
    </comment>
    <comment ref="A51" authorId="0" shapeId="0" xr:uid="{4ABA2815-AB18-40D7-BBCD-92ED95D8C29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1" authorId="0" shapeId="0" xr:uid="{CA736729-B4A6-4328-A389-3601924546CD}">
      <text>
        <r>
          <rPr>
            <b/>
            <sz val="9"/>
            <color indexed="81"/>
            <rFont val="Tahoma"/>
            <family val="2"/>
          </rPr>
          <t>Dominique:</t>
        </r>
        <r>
          <rPr>
            <sz val="9"/>
            <color indexed="81"/>
            <rFont val="Tahoma"/>
            <family val="2"/>
          </rPr>
          <t xml:space="preserve">
Mettre seulement Non ou date si délai d'utilisation
</t>
        </r>
      </text>
    </comment>
    <comment ref="A52" authorId="0" shapeId="0" xr:uid="{048EE334-A5CD-4736-90F2-4EE090AAD27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2" authorId="0" shapeId="0" xr:uid="{BFC34775-8DC5-490C-8005-A18841268F81}">
      <text>
        <r>
          <rPr>
            <b/>
            <sz val="9"/>
            <color indexed="81"/>
            <rFont val="Tahoma"/>
            <family val="2"/>
          </rPr>
          <t>Dominique:</t>
        </r>
        <r>
          <rPr>
            <sz val="9"/>
            <color indexed="81"/>
            <rFont val="Tahoma"/>
            <family val="2"/>
          </rPr>
          <t xml:space="preserve">
Mettre seulement Non ou date si délai d'utilisation
</t>
        </r>
      </text>
    </comment>
    <comment ref="A53" authorId="0" shapeId="0" xr:uid="{57FE1D5C-B0C9-440E-9C77-4F6230DCC5E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3" authorId="0" shapeId="0" xr:uid="{96C13628-C4AE-4799-A13B-A08BC60A58AC}">
      <text>
        <r>
          <rPr>
            <b/>
            <sz val="9"/>
            <color indexed="81"/>
            <rFont val="Tahoma"/>
            <family val="2"/>
          </rPr>
          <t>Dominique:</t>
        </r>
        <r>
          <rPr>
            <sz val="9"/>
            <color indexed="81"/>
            <rFont val="Tahoma"/>
            <family val="2"/>
          </rPr>
          <t xml:space="preserve">
Mettre seulement Non ou date si délai d'utilisation
</t>
        </r>
      </text>
    </comment>
    <comment ref="A54" authorId="0" shapeId="0" xr:uid="{77B6F6AA-14D2-40BA-A232-9BB1B2CB5F6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4" authorId="0" shapeId="0" xr:uid="{4004A98E-DEA0-4718-B681-C6285B9F6832}">
      <text>
        <r>
          <rPr>
            <b/>
            <sz val="9"/>
            <color indexed="81"/>
            <rFont val="Tahoma"/>
            <family val="2"/>
          </rPr>
          <t>Dominique:</t>
        </r>
        <r>
          <rPr>
            <sz val="9"/>
            <color indexed="81"/>
            <rFont val="Tahoma"/>
            <family val="2"/>
          </rPr>
          <t xml:space="preserve">
Mettre seulement Non ou date si délai d'utilisation
</t>
        </r>
      </text>
    </comment>
    <comment ref="A55" authorId="0" shapeId="0" xr:uid="{5A800DEE-0EDD-465A-91D2-55CBBA8C587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5" authorId="0" shapeId="0" xr:uid="{5FB2A9E1-9A02-4BCF-B3B8-9BB5DA2483D0}">
      <text>
        <r>
          <rPr>
            <b/>
            <sz val="9"/>
            <color indexed="81"/>
            <rFont val="Tahoma"/>
            <family val="2"/>
          </rPr>
          <t>Dominique:</t>
        </r>
        <r>
          <rPr>
            <sz val="9"/>
            <color indexed="81"/>
            <rFont val="Tahoma"/>
            <family val="2"/>
          </rPr>
          <t xml:space="preserve">
Mettre seulement Non ou date si délai d'utilisation
</t>
        </r>
      </text>
    </comment>
    <comment ref="A56" authorId="0" shapeId="0" xr:uid="{5C01ED9D-3D38-4BF5-A24C-7BC84E7F801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6" authorId="0" shapeId="0" xr:uid="{1F1EF668-630D-418D-B958-29F3936EF62C}">
      <text>
        <r>
          <rPr>
            <b/>
            <sz val="9"/>
            <color indexed="81"/>
            <rFont val="Tahoma"/>
            <family val="2"/>
          </rPr>
          <t>Dominique:</t>
        </r>
        <r>
          <rPr>
            <sz val="9"/>
            <color indexed="81"/>
            <rFont val="Tahoma"/>
            <family val="2"/>
          </rPr>
          <t xml:space="preserve">
Mettre seulement Non ou date si délai d'utilisation
</t>
        </r>
      </text>
    </comment>
    <comment ref="A57" authorId="0" shapeId="0" xr:uid="{6A350E1C-6BF7-4337-8084-3C1661DD60A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7" authorId="0" shapeId="0" xr:uid="{AF32A18F-AA11-4E93-B5FE-41E5A4B284E4}">
      <text>
        <r>
          <rPr>
            <b/>
            <sz val="9"/>
            <color indexed="81"/>
            <rFont val="Tahoma"/>
            <family val="2"/>
          </rPr>
          <t>Dominique:</t>
        </r>
        <r>
          <rPr>
            <sz val="9"/>
            <color indexed="81"/>
            <rFont val="Tahoma"/>
            <family val="2"/>
          </rPr>
          <t xml:space="preserve">
Mettre seulement Non ou date si délai d'utilisation
</t>
        </r>
      </text>
    </comment>
    <comment ref="A58" authorId="0" shapeId="0" xr:uid="{01E9082E-26EB-4743-BA20-53E1461130E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8" authorId="0" shapeId="0" xr:uid="{4BF9B732-5E93-4B76-BEF0-2ACFC2790D16}">
      <text>
        <r>
          <rPr>
            <b/>
            <sz val="9"/>
            <color indexed="81"/>
            <rFont val="Tahoma"/>
            <family val="2"/>
          </rPr>
          <t>Dominique:</t>
        </r>
        <r>
          <rPr>
            <sz val="9"/>
            <color indexed="81"/>
            <rFont val="Tahoma"/>
            <family val="2"/>
          </rPr>
          <t xml:space="preserve">
Mettre seulement Non ou date si délai d'utilisation
</t>
        </r>
      </text>
    </comment>
    <comment ref="A59" authorId="0" shapeId="0" xr:uid="{E55F3414-ECBC-4EC2-A181-2A87A38856F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9" authorId="0" shapeId="0" xr:uid="{CA42213F-314C-4C56-986A-A9904E727061}">
      <text>
        <r>
          <rPr>
            <b/>
            <sz val="9"/>
            <color indexed="81"/>
            <rFont val="Tahoma"/>
            <family val="2"/>
          </rPr>
          <t>Dominique:</t>
        </r>
        <r>
          <rPr>
            <sz val="9"/>
            <color indexed="81"/>
            <rFont val="Tahoma"/>
            <family val="2"/>
          </rPr>
          <t xml:space="preserve">
Mettre seulement Non ou date si délai d'utilisation
</t>
        </r>
      </text>
    </comment>
    <comment ref="A60" authorId="0" shapeId="0" xr:uid="{DA54AD54-3523-4167-BBAB-3661E0499C6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0" authorId="0" shapeId="0" xr:uid="{B68FE236-A0A1-4E28-8EEC-5DA22FF9EBC8}">
      <text>
        <r>
          <rPr>
            <b/>
            <sz val="9"/>
            <color indexed="81"/>
            <rFont val="Tahoma"/>
            <family val="2"/>
          </rPr>
          <t>Dominique:</t>
        </r>
        <r>
          <rPr>
            <sz val="9"/>
            <color indexed="81"/>
            <rFont val="Tahoma"/>
            <family val="2"/>
          </rPr>
          <t xml:space="preserve">
Mettre seulement Non ou date si délai d'utilisation
</t>
        </r>
      </text>
    </comment>
    <comment ref="A61" authorId="0" shapeId="0" xr:uid="{2B373C9C-0766-49E9-9FC8-AE878CDDCBB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1" authorId="0" shapeId="0" xr:uid="{E0E25EC4-162D-4B3A-BDD8-D8C7A1B20953}">
      <text>
        <r>
          <rPr>
            <b/>
            <sz val="9"/>
            <color indexed="81"/>
            <rFont val="Tahoma"/>
            <family val="2"/>
          </rPr>
          <t>Dominique:</t>
        </r>
        <r>
          <rPr>
            <sz val="9"/>
            <color indexed="81"/>
            <rFont val="Tahoma"/>
            <family val="2"/>
          </rPr>
          <t xml:space="preserve">
Mettre seulement Non ou date si délai d'utilisation
</t>
        </r>
      </text>
    </comment>
    <comment ref="A62" authorId="0" shapeId="0" xr:uid="{1A06E949-1516-49B4-B9B6-9A6D620B55E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2" authorId="0" shapeId="0" xr:uid="{15B1B9FF-6C4F-442D-8F55-C57CF40EECF4}">
      <text>
        <r>
          <rPr>
            <b/>
            <sz val="9"/>
            <color indexed="81"/>
            <rFont val="Tahoma"/>
            <family val="2"/>
          </rPr>
          <t>Dominique:</t>
        </r>
        <r>
          <rPr>
            <sz val="9"/>
            <color indexed="81"/>
            <rFont val="Tahoma"/>
            <family val="2"/>
          </rPr>
          <t xml:space="preserve">
Mettre seulement Non ou date si délai d'utilisation
</t>
        </r>
      </text>
    </comment>
    <comment ref="A63" authorId="0" shapeId="0" xr:uid="{F8C0A51E-302F-4149-83F5-537DDE78329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3" authorId="0" shapeId="0" xr:uid="{50770193-F1C0-4306-84BB-307F65805849}">
      <text>
        <r>
          <rPr>
            <b/>
            <sz val="9"/>
            <color indexed="81"/>
            <rFont val="Tahoma"/>
            <family val="2"/>
          </rPr>
          <t>Dominique:</t>
        </r>
        <r>
          <rPr>
            <sz val="9"/>
            <color indexed="81"/>
            <rFont val="Tahoma"/>
            <family val="2"/>
          </rPr>
          <t xml:space="preserve">
Mettre seulement Non ou date si délai d'utilisation
</t>
        </r>
      </text>
    </comment>
    <comment ref="A64" authorId="0" shapeId="0" xr:uid="{8DAC7118-FD0D-45D4-8AC1-9F1EC6ACFB3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4" authorId="0" shapeId="0" xr:uid="{E3EF300C-E784-4499-856C-19FB3654C8D5}">
      <text>
        <r>
          <rPr>
            <b/>
            <sz val="9"/>
            <color indexed="81"/>
            <rFont val="Tahoma"/>
            <family val="2"/>
          </rPr>
          <t>Dominique:</t>
        </r>
        <r>
          <rPr>
            <sz val="9"/>
            <color indexed="81"/>
            <rFont val="Tahoma"/>
            <family val="2"/>
          </rPr>
          <t xml:space="preserve">
Mettre seulement Non ou date si délai d'utilisation
</t>
        </r>
      </text>
    </comment>
    <comment ref="A65" authorId="0" shapeId="0" xr:uid="{78A32C50-E72A-4B86-B0F1-01EF6969E10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5" authorId="0" shapeId="0" xr:uid="{B9D09991-674A-46C4-ADCB-16E7E134D5D6}">
      <text>
        <r>
          <rPr>
            <b/>
            <sz val="9"/>
            <color indexed="81"/>
            <rFont val="Tahoma"/>
            <family val="2"/>
          </rPr>
          <t>Dominique:</t>
        </r>
        <r>
          <rPr>
            <sz val="9"/>
            <color indexed="81"/>
            <rFont val="Tahoma"/>
            <family val="2"/>
          </rPr>
          <t xml:space="preserve">
Mettre seulement Non ou date si délai d'utilisation
</t>
        </r>
      </text>
    </comment>
    <comment ref="A66" authorId="0" shapeId="0" xr:uid="{061A1951-9824-484C-A8FB-41A519DA16D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6" authorId="0" shapeId="0" xr:uid="{D917E98E-D1DB-4B94-962C-CE217BB58926}">
      <text>
        <r>
          <rPr>
            <b/>
            <sz val="9"/>
            <color indexed="81"/>
            <rFont val="Tahoma"/>
            <family val="2"/>
          </rPr>
          <t>Dominique:</t>
        </r>
        <r>
          <rPr>
            <sz val="9"/>
            <color indexed="81"/>
            <rFont val="Tahoma"/>
            <family val="2"/>
          </rPr>
          <t xml:space="preserve">
Mettre seulement Non ou date si délai d'utilisation
</t>
        </r>
      </text>
    </comment>
    <comment ref="A67" authorId="0" shapeId="0" xr:uid="{FC6A9CDF-BA3F-4B0B-80A8-8735D8E4497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7" authorId="0" shapeId="0" xr:uid="{B0E4F848-A24C-4E72-ACC8-628A812BC132}">
      <text>
        <r>
          <rPr>
            <b/>
            <sz val="9"/>
            <color indexed="81"/>
            <rFont val="Tahoma"/>
            <family val="2"/>
          </rPr>
          <t>Dominique:</t>
        </r>
        <r>
          <rPr>
            <sz val="9"/>
            <color indexed="81"/>
            <rFont val="Tahoma"/>
            <family val="2"/>
          </rPr>
          <t xml:space="preserve">
Mettre seulement Non ou date si délai d'utilisation
</t>
        </r>
      </text>
    </comment>
    <comment ref="A68" authorId="0" shapeId="0" xr:uid="{D5FA0FE4-934D-493C-BFEF-6C9837F7390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8" authorId="0" shapeId="0" xr:uid="{1E74440F-E7ED-43F2-893C-9ECA442307EF}">
      <text>
        <r>
          <rPr>
            <b/>
            <sz val="9"/>
            <color indexed="81"/>
            <rFont val="Tahoma"/>
            <family val="2"/>
          </rPr>
          <t>Dominique:</t>
        </r>
        <r>
          <rPr>
            <sz val="9"/>
            <color indexed="81"/>
            <rFont val="Tahoma"/>
            <family val="2"/>
          </rPr>
          <t xml:space="preserve">
Mettre seulement Non ou date si délai d'utilisation
</t>
        </r>
      </text>
    </comment>
    <comment ref="A69" authorId="0" shapeId="0" xr:uid="{2360EA1D-02F6-42A0-BD1D-758AC439B63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9" authorId="0" shapeId="0" xr:uid="{26234062-7915-45D3-A90B-FCC45D8654A6}">
      <text>
        <r>
          <rPr>
            <b/>
            <sz val="9"/>
            <color indexed="81"/>
            <rFont val="Tahoma"/>
            <family val="2"/>
          </rPr>
          <t>Dominique:</t>
        </r>
        <r>
          <rPr>
            <sz val="9"/>
            <color indexed="81"/>
            <rFont val="Tahoma"/>
            <family val="2"/>
          </rPr>
          <t xml:space="preserve">
Mettre seulement Non ou date si délai d'utilisation
</t>
        </r>
      </text>
    </comment>
    <comment ref="A70" authorId="0" shapeId="0" xr:uid="{3588E0BB-708F-4D3B-926E-B9AEEE2088C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0" authorId="0" shapeId="0" xr:uid="{12CB9374-5444-4DE6-A07C-B3BAD8199D12}">
      <text>
        <r>
          <rPr>
            <b/>
            <sz val="9"/>
            <color indexed="81"/>
            <rFont val="Tahoma"/>
            <family val="2"/>
          </rPr>
          <t>Dominique:</t>
        </r>
        <r>
          <rPr>
            <sz val="9"/>
            <color indexed="81"/>
            <rFont val="Tahoma"/>
            <family val="2"/>
          </rPr>
          <t xml:space="preserve">
Mettre seulement Non ou date si délai d'utilisation
</t>
        </r>
      </text>
    </comment>
    <comment ref="A71" authorId="0" shapeId="0" xr:uid="{0507C3B0-D1F5-4287-A91E-F68AB6D3F08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1" authorId="0" shapeId="0" xr:uid="{8FCC095D-33BA-4783-8532-D276CAD2815B}">
      <text>
        <r>
          <rPr>
            <b/>
            <sz val="9"/>
            <color indexed="81"/>
            <rFont val="Tahoma"/>
            <family val="2"/>
          </rPr>
          <t>Dominique:</t>
        </r>
        <r>
          <rPr>
            <sz val="9"/>
            <color indexed="81"/>
            <rFont val="Tahoma"/>
            <family val="2"/>
          </rPr>
          <t xml:space="preserve">
Mettre seulement Non ou date si délai d'utilisation
</t>
        </r>
      </text>
    </comment>
    <comment ref="A72" authorId="0" shapeId="0" xr:uid="{DB0F0141-36CF-40DD-99AF-938B0D03940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2" authorId="0" shapeId="0" xr:uid="{96182DAB-9AFB-4DF3-BF6F-C8C8B51B82A6}">
      <text>
        <r>
          <rPr>
            <b/>
            <sz val="9"/>
            <color indexed="81"/>
            <rFont val="Tahoma"/>
            <family val="2"/>
          </rPr>
          <t>Dominique:</t>
        </r>
        <r>
          <rPr>
            <sz val="9"/>
            <color indexed="81"/>
            <rFont val="Tahoma"/>
            <family val="2"/>
          </rPr>
          <t xml:space="preserve">
Mettre seulement Non ou date si délai d'utilisation
</t>
        </r>
      </text>
    </comment>
    <comment ref="A73" authorId="0" shapeId="0" xr:uid="{46AF0CAA-E44F-4094-9D6E-3688C17EAD6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3" authorId="0" shapeId="0" xr:uid="{502E005E-F403-4C76-B089-CC5D4189D502}">
      <text>
        <r>
          <rPr>
            <b/>
            <sz val="9"/>
            <color indexed="81"/>
            <rFont val="Tahoma"/>
            <family val="2"/>
          </rPr>
          <t>Dominique:</t>
        </r>
        <r>
          <rPr>
            <sz val="9"/>
            <color indexed="81"/>
            <rFont val="Tahoma"/>
            <family val="2"/>
          </rPr>
          <t xml:space="preserve">
Mettre seulement Non ou date si délai d'utilisation
</t>
        </r>
      </text>
    </comment>
    <comment ref="A74" authorId="0" shapeId="0" xr:uid="{F12BAC53-6BA2-4CE6-AC09-8FE1E41729F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4" authorId="0" shapeId="0" xr:uid="{034425F1-15AF-4F23-ACCD-EDCB8C8D138D}">
      <text>
        <r>
          <rPr>
            <b/>
            <sz val="9"/>
            <color indexed="81"/>
            <rFont val="Tahoma"/>
            <family val="2"/>
          </rPr>
          <t>Dominique:</t>
        </r>
        <r>
          <rPr>
            <sz val="9"/>
            <color indexed="81"/>
            <rFont val="Tahoma"/>
            <family val="2"/>
          </rPr>
          <t xml:space="preserve">
Mettre seulement Non ou date si délai d'utilisation
</t>
        </r>
      </text>
    </comment>
    <comment ref="A75" authorId="0" shapeId="0" xr:uid="{BFF171CA-BC83-47F5-BD37-98E11DB3FF5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5" authorId="0" shapeId="0" xr:uid="{F0DA9E01-BB2E-4B23-A620-46507CB4D240}">
      <text>
        <r>
          <rPr>
            <b/>
            <sz val="9"/>
            <color indexed="81"/>
            <rFont val="Tahoma"/>
            <family val="2"/>
          </rPr>
          <t>Dominique:</t>
        </r>
        <r>
          <rPr>
            <sz val="9"/>
            <color indexed="81"/>
            <rFont val="Tahoma"/>
            <family val="2"/>
          </rPr>
          <t xml:space="preserve">
Mettre seulement Non ou date si délai d'utilisation
</t>
        </r>
      </text>
    </comment>
    <comment ref="A76" authorId="0" shapeId="0" xr:uid="{04D42944-0411-4906-A2AC-C116DF7FB4C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6" authorId="0" shapeId="0" xr:uid="{866F66C4-69B0-460E-9293-D2BED53D1E95}">
      <text>
        <r>
          <rPr>
            <b/>
            <sz val="9"/>
            <color indexed="81"/>
            <rFont val="Tahoma"/>
            <family val="2"/>
          </rPr>
          <t>Dominique:</t>
        </r>
        <r>
          <rPr>
            <sz val="9"/>
            <color indexed="81"/>
            <rFont val="Tahoma"/>
            <family val="2"/>
          </rPr>
          <t xml:space="preserve">
Mettre seulement Non ou date si délai d'utilisation
</t>
        </r>
      </text>
    </comment>
    <comment ref="A77" authorId="0" shapeId="0" xr:uid="{335F3DB5-9ED5-42F4-BD02-D7D39F5FBFE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7" authorId="0" shapeId="0" xr:uid="{6F2705A8-11A5-4753-B34D-6102B1037E51}">
      <text>
        <r>
          <rPr>
            <b/>
            <sz val="9"/>
            <color indexed="81"/>
            <rFont val="Tahoma"/>
            <family val="2"/>
          </rPr>
          <t>Dominique:</t>
        </r>
        <r>
          <rPr>
            <sz val="9"/>
            <color indexed="81"/>
            <rFont val="Tahoma"/>
            <family val="2"/>
          </rPr>
          <t xml:space="preserve">
Mettre seulement Non ou date si délai d'utilisation
</t>
        </r>
      </text>
    </comment>
    <comment ref="A78" authorId="0" shapeId="0" xr:uid="{530C527A-6059-4107-907A-6D292D10BA7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8" authorId="0" shapeId="0" xr:uid="{96ED8A97-8050-4126-B67F-47EED33C99CC}">
      <text>
        <r>
          <rPr>
            <b/>
            <sz val="9"/>
            <color indexed="81"/>
            <rFont val="Tahoma"/>
            <family val="2"/>
          </rPr>
          <t>Dominique:</t>
        </r>
        <r>
          <rPr>
            <sz val="9"/>
            <color indexed="81"/>
            <rFont val="Tahoma"/>
            <family val="2"/>
          </rPr>
          <t xml:space="preserve">
Mettre seulement Non ou date si délai d'utilisation
</t>
        </r>
      </text>
    </comment>
    <comment ref="A79" authorId="0" shapeId="0" xr:uid="{954CBD17-3CA8-4105-9F14-D5E2C5B6840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9" authorId="0" shapeId="0" xr:uid="{8A5A9244-F1A6-4A78-97AF-B921F84767D0}">
      <text>
        <r>
          <rPr>
            <b/>
            <sz val="9"/>
            <color indexed="81"/>
            <rFont val="Tahoma"/>
            <family val="2"/>
          </rPr>
          <t>Dominique:</t>
        </r>
        <r>
          <rPr>
            <sz val="9"/>
            <color indexed="81"/>
            <rFont val="Tahoma"/>
            <family val="2"/>
          </rPr>
          <t xml:space="preserve">
Mettre seulement Non ou date si délai d'utilisation
</t>
        </r>
      </text>
    </comment>
    <comment ref="A80" authorId="0" shapeId="0" xr:uid="{7E1F34BC-709F-4D43-8E00-66AC733FF89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0" authorId="0" shapeId="0" xr:uid="{D22471E6-E0DD-450C-9D04-4A142D23885F}">
      <text>
        <r>
          <rPr>
            <b/>
            <sz val="9"/>
            <color indexed="81"/>
            <rFont val="Tahoma"/>
            <family val="2"/>
          </rPr>
          <t>Dominique:</t>
        </r>
        <r>
          <rPr>
            <sz val="9"/>
            <color indexed="81"/>
            <rFont val="Tahoma"/>
            <family val="2"/>
          </rPr>
          <t xml:space="preserve">
Mettre seulement Non ou date si délai d'utilisation
</t>
        </r>
      </text>
    </comment>
    <comment ref="A81" authorId="0" shapeId="0" xr:uid="{B3DCE834-FC7D-4914-B994-EB6F3E76107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1" authorId="0" shapeId="0" xr:uid="{07ED55DB-9C6C-4F02-AEB6-F0916431E0D2}">
      <text>
        <r>
          <rPr>
            <b/>
            <sz val="9"/>
            <color indexed="81"/>
            <rFont val="Tahoma"/>
            <family val="2"/>
          </rPr>
          <t>Dominique:</t>
        </r>
        <r>
          <rPr>
            <sz val="9"/>
            <color indexed="81"/>
            <rFont val="Tahoma"/>
            <family val="2"/>
          </rPr>
          <t xml:space="preserve">
Mettre seulement Non ou date si délai d'utilisation
</t>
        </r>
      </text>
    </comment>
    <comment ref="A82" authorId="0" shapeId="0" xr:uid="{2CA04111-A335-4D9B-BC0E-A5B6E9C9E8A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2" authorId="0" shapeId="0" xr:uid="{278C0189-BBB0-413C-8375-80DFDA55C25A}">
      <text>
        <r>
          <rPr>
            <b/>
            <sz val="9"/>
            <color indexed="81"/>
            <rFont val="Tahoma"/>
            <family val="2"/>
          </rPr>
          <t>Dominique:</t>
        </r>
        <r>
          <rPr>
            <sz val="9"/>
            <color indexed="81"/>
            <rFont val="Tahoma"/>
            <family val="2"/>
          </rPr>
          <t xml:space="preserve">
Mettre seulement Non ou date si délai d'utilisation
</t>
        </r>
      </text>
    </comment>
    <comment ref="A83" authorId="0" shapeId="0" xr:uid="{C407EE73-CD57-4BFB-8EC6-06EB52F7F58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3" authorId="0" shapeId="0" xr:uid="{027DF1B7-95C3-4631-8295-16503541A063}">
      <text>
        <r>
          <rPr>
            <b/>
            <sz val="9"/>
            <color indexed="81"/>
            <rFont val="Tahoma"/>
            <family val="2"/>
          </rPr>
          <t>Dominique:</t>
        </r>
        <r>
          <rPr>
            <sz val="9"/>
            <color indexed="81"/>
            <rFont val="Tahoma"/>
            <family val="2"/>
          </rPr>
          <t xml:space="preserve">
Mettre seulement Non ou date si délai d'utilisation
</t>
        </r>
      </text>
    </comment>
    <comment ref="A84" authorId="0" shapeId="0" xr:uid="{60FC88BA-8A37-4055-828F-9FC186AEEE5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4" authorId="0" shapeId="0" xr:uid="{957010E8-3A3F-4989-A70A-2D00C8854719}">
      <text>
        <r>
          <rPr>
            <b/>
            <sz val="9"/>
            <color indexed="81"/>
            <rFont val="Tahoma"/>
            <family val="2"/>
          </rPr>
          <t>Dominique:</t>
        </r>
        <r>
          <rPr>
            <sz val="9"/>
            <color indexed="81"/>
            <rFont val="Tahoma"/>
            <family val="2"/>
          </rPr>
          <t xml:space="preserve">
Mettre seulement Non ou date si délai d'utilisation
</t>
        </r>
      </text>
    </comment>
    <comment ref="A85" authorId="0" shapeId="0" xr:uid="{52871179-7814-4C90-862E-F6C43A42A0D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5" authorId="0" shapeId="0" xr:uid="{668F7999-151A-4F90-BBA8-99FC4A700D22}">
      <text>
        <r>
          <rPr>
            <b/>
            <sz val="9"/>
            <color indexed="81"/>
            <rFont val="Tahoma"/>
            <family val="2"/>
          </rPr>
          <t>Dominique:</t>
        </r>
        <r>
          <rPr>
            <sz val="9"/>
            <color indexed="81"/>
            <rFont val="Tahoma"/>
            <family val="2"/>
          </rPr>
          <t xml:space="preserve">
Mettre seulement Non ou date si délai d'utilisation
</t>
        </r>
      </text>
    </comment>
    <comment ref="A86" authorId="0" shapeId="0" xr:uid="{43F73E04-00DC-4048-A7F0-0F3B5D5ADD1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6" authorId="0" shapeId="0" xr:uid="{171C1B71-A0FD-4942-A7FF-3C3C4D9FB3D3}">
      <text>
        <r>
          <rPr>
            <b/>
            <sz val="9"/>
            <color indexed="81"/>
            <rFont val="Tahoma"/>
            <family val="2"/>
          </rPr>
          <t>Dominique:</t>
        </r>
        <r>
          <rPr>
            <sz val="9"/>
            <color indexed="81"/>
            <rFont val="Tahoma"/>
            <family val="2"/>
          </rPr>
          <t xml:space="preserve">
Mettre seulement Non ou date si délai d'utilisation
</t>
        </r>
      </text>
    </comment>
    <comment ref="A87" authorId="0" shapeId="0" xr:uid="{D9A07723-0383-4EDF-8607-74264B73D5B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7" authorId="0" shapeId="0" xr:uid="{9B709CE4-49F7-461E-90CD-07348107D4EF}">
      <text>
        <r>
          <rPr>
            <b/>
            <sz val="9"/>
            <color indexed="81"/>
            <rFont val="Tahoma"/>
            <family val="2"/>
          </rPr>
          <t>Dominique:</t>
        </r>
        <r>
          <rPr>
            <sz val="9"/>
            <color indexed="81"/>
            <rFont val="Tahoma"/>
            <family val="2"/>
          </rPr>
          <t xml:space="preserve">
Mettre seulement Non ou date si délai d'utilisation
</t>
        </r>
      </text>
    </comment>
    <comment ref="A88" authorId="0" shapeId="0" xr:uid="{96030385-D169-4B49-B4B9-42D8EFD5ECF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8" authorId="0" shapeId="0" xr:uid="{62DED85A-1698-428B-AB85-BC5616DA2742}">
      <text>
        <r>
          <rPr>
            <b/>
            <sz val="9"/>
            <color indexed="81"/>
            <rFont val="Tahoma"/>
            <family val="2"/>
          </rPr>
          <t>Dominique:</t>
        </r>
        <r>
          <rPr>
            <sz val="9"/>
            <color indexed="81"/>
            <rFont val="Tahoma"/>
            <family val="2"/>
          </rPr>
          <t xml:space="preserve">
Mettre seulement Non ou date si délai d'utilisation
</t>
        </r>
      </text>
    </comment>
    <comment ref="A89" authorId="0" shapeId="0" xr:uid="{0DFB8DF7-98B4-47F6-91B4-A224BB17FB6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9" authorId="0" shapeId="0" xr:uid="{92EDCD63-AEBD-4792-83CB-68752D83EFB7}">
      <text>
        <r>
          <rPr>
            <b/>
            <sz val="9"/>
            <color indexed="81"/>
            <rFont val="Tahoma"/>
            <family val="2"/>
          </rPr>
          <t>Dominique:</t>
        </r>
        <r>
          <rPr>
            <sz val="9"/>
            <color indexed="81"/>
            <rFont val="Tahoma"/>
            <family val="2"/>
          </rPr>
          <t xml:space="preserve">
Mettre seulement Non ou date si délai d'utilisation
</t>
        </r>
      </text>
    </comment>
    <comment ref="A90" authorId="0" shapeId="0" xr:uid="{D8419C54-7F6D-4FE9-BA95-75B5B95567F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0" authorId="0" shapeId="0" xr:uid="{079F3313-F3DF-4295-9D28-7F606C4C89DE}">
      <text>
        <r>
          <rPr>
            <b/>
            <sz val="9"/>
            <color indexed="81"/>
            <rFont val="Tahoma"/>
            <family val="2"/>
          </rPr>
          <t>Dominique:</t>
        </r>
        <r>
          <rPr>
            <sz val="9"/>
            <color indexed="81"/>
            <rFont val="Tahoma"/>
            <family val="2"/>
          </rPr>
          <t xml:space="preserve">
Mettre seulement Non ou date si délai d'utilisation
</t>
        </r>
      </text>
    </comment>
    <comment ref="A91" authorId="0" shapeId="0" xr:uid="{F386F263-5903-49BC-809B-D51A81276FC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1" authorId="0" shapeId="0" xr:uid="{DB8CFFFD-6364-4FCE-99B2-887A7B0E485E}">
      <text>
        <r>
          <rPr>
            <b/>
            <sz val="9"/>
            <color indexed="81"/>
            <rFont val="Tahoma"/>
            <family val="2"/>
          </rPr>
          <t>Dominique:</t>
        </r>
        <r>
          <rPr>
            <sz val="9"/>
            <color indexed="81"/>
            <rFont val="Tahoma"/>
            <family val="2"/>
          </rPr>
          <t xml:space="preserve">
Mettre seulement Non ou date si délai d'utilisation
</t>
        </r>
      </text>
    </comment>
    <comment ref="A92" authorId="0" shapeId="0" xr:uid="{78CE5072-FB39-4417-89D6-1D09F38AABE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2" authorId="0" shapeId="0" xr:uid="{5D63C87A-B39F-42CF-8808-4923429E7DCE}">
      <text>
        <r>
          <rPr>
            <b/>
            <sz val="9"/>
            <color indexed="81"/>
            <rFont val="Tahoma"/>
            <family val="2"/>
          </rPr>
          <t>Dominique:</t>
        </r>
        <r>
          <rPr>
            <sz val="9"/>
            <color indexed="81"/>
            <rFont val="Tahoma"/>
            <family val="2"/>
          </rPr>
          <t xml:space="preserve">
Mettre seulement Non ou date si délai d'utilisation
</t>
        </r>
      </text>
    </comment>
    <comment ref="A93" authorId="0" shapeId="0" xr:uid="{816E2224-F578-402F-B34A-8C7A038F186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3" authorId="0" shapeId="0" xr:uid="{19C77289-2E53-4454-B257-F63FF9E02708}">
      <text>
        <r>
          <rPr>
            <b/>
            <sz val="9"/>
            <color indexed="81"/>
            <rFont val="Tahoma"/>
            <family val="2"/>
          </rPr>
          <t>Dominique:</t>
        </r>
        <r>
          <rPr>
            <sz val="9"/>
            <color indexed="81"/>
            <rFont val="Tahoma"/>
            <family val="2"/>
          </rPr>
          <t xml:space="preserve">
Mettre seulement Non ou date si délai d'utilisation
</t>
        </r>
      </text>
    </comment>
    <comment ref="A94" authorId="0" shapeId="0" xr:uid="{B1953FBE-CB21-46FC-BE1C-038A913F784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4" authorId="0" shapeId="0" xr:uid="{8597E28A-408C-45FD-B240-9374568A1929}">
      <text>
        <r>
          <rPr>
            <b/>
            <sz val="9"/>
            <color indexed="81"/>
            <rFont val="Tahoma"/>
            <family val="2"/>
          </rPr>
          <t>Dominique:</t>
        </r>
        <r>
          <rPr>
            <sz val="9"/>
            <color indexed="81"/>
            <rFont val="Tahoma"/>
            <family val="2"/>
          </rPr>
          <t xml:space="preserve">
Mettre seulement Non ou date si délai d'utilisation
</t>
        </r>
      </text>
    </comment>
    <comment ref="A95" authorId="0" shapeId="0" xr:uid="{63C8BF61-31A9-445D-A3D3-C04AB6BB062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5" authorId="0" shapeId="0" xr:uid="{2A6202D5-AECC-4033-ADA6-64DDB018DF2E}">
      <text>
        <r>
          <rPr>
            <b/>
            <sz val="9"/>
            <color indexed="81"/>
            <rFont val="Tahoma"/>
            <family val="2"/>
          </rPr>
          <t>Dominique:</t>
        </r>
        <r>
          <rPr>
            <sz val="9"/>
            <color indexed="81"/>
            <rFont val="Tahoma"/>
            <family val="2"/>
          </rPr>
          <t xml:space="preserve">
Mettre seulement Non ou date si délai d'utilisation
</t>
        </r>
      </text>
    </comment>
    <comment ref="A96" authorId="0" shapeId="0" xr:uid="{188B3444-7EC2-4036-8BE1-5F4BE38B2DE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6" authorId="0" shapeId="0" xr:uid="{2014AA07-9F3A-4720-B45E-AE16749FD3A8}">
      <text>
        <r>
          <rPr>
            <b/>
            <sz val="9"/>
            <color indexed="81"/>
            <rFont val="Tahoma"/>
            <family val="2"/>
          </rPr>
          <t>Dominique:</t>
        </r>
        <r>
          <rPr>
            <sz val="9"/>
            <color indexed="81"/>
            <rFont val="Tahoma"/>
            <family val="2"/>
          </rPr>
          <t xml:space="preserve">
Mettre seulement Non ou date si délai d'utilisation
</t>
        </r>
      </text>
    </comment>
    <comment ref="A97" authorId="0" shapeId="0" xr:uid="{CEDFDDF7-A8D8-4213-85DF-B49E4852C0F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7" authorId="0" shapeId="0" xr:uid="{8EDCA576-C968-4C5F-8332-08591AC241C6}">
      <text>
        <r>
          <rPr>
            <b/>
            <sz val="9"/>
            <color indexed="81"/>
            <rFont val="Tahoma"/>
            <family val="2"/>
          </rPr>
          <t>Dominique:</t>
        </r>
        <r>
          <rPr>
            <sz val="9"/>
            <color indexed="81"/>
            <rFont val="Tahoma"/>
            <family val="2"/>
          </rPr>
          <t xml:space="preserve">
Mettre seulement Non ou date si délai d'utilisation
</t>
        </r>
      </text>
    </comment>
    <comment ref="A98" authorId="0" shapeId="0" xr:uid="{AA8F53DB-8E19-4594-A774-BFCDF36CDD0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8" authorId="0" shapeId="0" xr:uid="{79B859D7-F133-4DDB-8A10-F6D21A695BF1}">
      <text>
        <r>
          <rPr>
            <b/>
            <sz val="9"/>
            <color indexed="81"/>
            <rFont val="Tahoma"/>
            <family val="2"/>
          </rPr>
          <t>Dominique:</t>
        </r>
        <r>
          <rPr>
            <sz val="9"/>
            <color indexed="81"/>
            <rFont val="Tahoma"/>
            <family val="2"/>
          </rPr>
          <t xml:space="preserve">
Mettre seulement Non ou date si délai d'utilisation
</t>
        </r>
      </text>
    </comment>
    <comment ref="A99" authorId="0" shapeId="0" xr:uid="{0B78938D-56F0-4FE2-A47B-6699BA63ADB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9" authorId="0" shapeId="0" xr:uid="{3D97322B-7D72-41B4-B1EB-70F5FF0C515E}">
      <text>
        <r>
          <rPr>
            <b/>
            <sz val="9"/>
            <color indexed="81"/>
            <rFont val="Tahoma"/>
            <family val="2"/>
          </rPr>
          <t>Dominique:</t>
        </r>
        <r>
          <rPr>
            <sz val="9"/>
            <color indexed="81"/>
            <rFont val="Tahoma"/>
            <family val="2"/>
          </rPr>
          <t xml:space="preserve">
Mettre seulement Non ou date si délai d'utilisation
</t>
        </r>
      </text>
    </comment>
    <comment ref="A100" authorId="0" shapeId="0" xr:uid="{3A82991A-035F-4C42-AE0E-4FF39A5C6F3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00" authorId="0" shapeId="0" xr:uid="{B13E77BF-E9A6-439B-86F0-DF512839456F}">
      <text>
        <r>
          <rPr>
            <b/>
            <sz val="9"/>
            <color indexed="81"/>
            <rFont val="Tahoma"/>
            <family val="2"/>
          </rPr>
          <t>Dominique:</t>
        </r>
        <r>
          <rPr>
            <sz val="9"/>
            <color indexed="81"/>
            <rFont val="Tahoma"/>
            <family val="2"/>
          </rPr>
          <t xml:space="preserve">
Mettre seulement Non ou date si délai d'utilisation
</t>
        </r>
      </text>
    </comment>
    <comment ref="A101" authorId="0" shapeId="0" xr:uid="{5FF34107-11CF-4CB2-BEE8-F60917E22FC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01" authorId="0" shapeId="0" xr:uid="{8C3DD849-5B4B-46AA-9406-7131C301E3C9}">
      <text>
        <r>
          <rPr>
            <b/>
            <sz val="9"/>
            <color indexed="81"/>
            <rFont val="Tahoma"/>
            <family val="2"/>
          </rPr>
          <t>Dominique:</t>
        </r>
        <r>
          <rPr>
            <sz val="9"/>
            <color indexed="81"/>
            <rFont val="Tahoma"/>
            <family val="2"/>
          </rPr>
          <t xml:space="preserve">
Mettre seulement Non ou date si délai d'utilisation
</t>
        </r>
      </text>
    </comment>
    <comment ref="A102" authorId="0" shapeId="0" xr:uid="{B9C82046-DD2B-4CE6-8FC3-C4D7ADB5050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02" authorId="0" shapeId="0" xr:uid="{6FF5E339-EE90-4403-961B-9F73CA2B9988}">
      <text>
        <r>
          <rPr>
            <b/>
            <sz val="9"/>
            <color indexed="81"/>
            <rFont val="Tahoma"/>
            <family val="2"/>
          </rPr>
          <t>Dominique:</t>
        </r>
        <r>
          <rPr>
            <sz val="9"/>
            <color indexed="81"/>
            <rFont val="Tahoma"/>
            <family val="2"/>
          </rPr>
          <t xml:space="preserve">
Mettre seulement Non ou date si délai d'utilisation
</t>
        </r>
      </text>
    </comment>
    <comment ref="A103" authorId="0" shapeId="0" xr:uid="{70B75B20-3729-4D10-8EC9-8DC5B0CCC87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03" authorId="0" shapeId="0" xr:uid="{8DEEC4A0-40EC-4F5E-9879-FEA3D19C5D4F}">
      <text>
        <r>
          <rPr>
            <b/>
            <sz val="9"/>
            <color indexed="81"/>
            <rFont val="Tahoma"/>
            <family val="2"/>
          </rPr>
          <t>Dominique:</t>
        </r>
        <r>
          <rPr>
            <sz val="9"/>
            <color indexed="81"/>
            <rFont val="Tahoma"/>
            <family val="2"/>
          </rPr>
          <t xml:space="preserve">
Mettre seulement Non ou date si délai d'utilisation
</t>
        </r>
      </text>
    </comment>
    <comment ref="A104" authorId="0" shapeId="0" xr:uid="{183CAD1B-360B-4D92-9266-F264D1B519D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04" authorId="0" shapeId="0" xr:uid="{022DC762-921C-4AAB-B828-61A299A75D8F}">
      <text>
        <r>
          <rPr>
            <b/>
            <sz val="9"/>
            <color indexed="81"/>
            <rFont val="Tahoma"/>
            <family val="2"/>
          </rPr>
          <t>Dominique:</t>
        </r>
        <r>
          <rPr>
            <sz val="9"/>
            <color indexed="81"/>
            <rFont val="Tahoma"/>
            <family val="2"/>
          </rPr>
          <t xml:space="preserve">
Mettre seulement Non ou date si délai d'utilisation
</t>
        </r>
      </text>
    </comment>
    <comment ref="A105" authorId="0" shapeId="0" xr:uid="{28AAE72F-9622-48FF-A1C8-107E543EA17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05" authorId="0" shapeId="0" xr:uid="{58404695-54FE-4421-A3F9-78BBB9126607}">
      <text>
        <r>
          <rPr>
            <b/>
            <sz val="9"/>
            <color indexed="81"/>
            <rFont val="Tahoma"/>
            <family val="2"/>
          </rPr>
          <t>Dominique:</t>
        </r>
        <r>
          <rPr>
            <sz val="9"/>
            <color indexed="81"/>
            <rFont val="Tahoma"/>
            <family val="2"/>
          </rPr>
          <t xml:space="preserve">
Mettre seulement Non ou date si délai d'utilisation
</t>
        </r>
      </text>
    </comment>
    <comment ref="A106" authorId="0" shapeId="0" xr:uid="{3BB1CC34-CD94-4BBE-A865-83F8E6C5257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06" authorId="0" shapeId="0" xr:uid="{13E64952-FBAC-4BEB-9940-452369C8D7C1}">
      <text>
        <r>
          <rPr>
            <b/>
            <sz val="9"/>
            <color indexed="81"/>
            <rFont val="Tahoma"/>
            <family val="2"/>
          </rPr>
          <t>Dominique:</t>
        </r>
        <r>
          <rPr>
            <sz val="9"/>
            <color indexed="81"/>
            <rFont val="Tahoma"/>
            <family val="2"/>
          </rPr>
          <t xml:space="preserve">
Mettre seulement Non ou date si délai d'utilisation
</t>
        </r>
      </text>
    </comment>
    <comment ref="A107" authorId="0" shapeId="0" xr:uid="{D8518B70-BF09-4758-B056-52E3E856006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07" authorId="0" shapeId="0" xr:uid="{08BA1F92-B2D0-46CD-9B7C-589BDD25ADBB}">
      <text>
        <r>
          <rPr>
            <b/>
            <sz val="9"/>
            <color indexed="81"/>
            <rFont val="Tahoma"/>
            <family val="2"/>
          </rPr>
          <t>Dominique:</t>
        </r>
        <r>
          <rPr>
            <sz val="9"/>
            <color indexed="81"/>
            <rFont val="Tahoma"/>
            <family val="2"/>
          </rPr>
          <t xml:space="preserve">
Mettre seulement Non ou date si délai d'utilisation
</t>
        </r>
      </text>
    </comment>
    <comment ref="A108" authorId="0" shapeId="0" xr:uid="{53EA1DF6-39C3-4D71-9C1A-F3F750460D9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08" authorId="0" shapeId="0" xr:uid="{6D05E6E1-7C7C-433F-BF15-4342F8FC21E2}">
      <text>
        <r>
          <rPr>
            <b/>
            <sz val="9"/>
            <color indexed="81"/>
            <rFont val="Tahoma"/>
            <family val="2"/>
          </rPr>
          <t>Dominique:</t>
        </r>
        <r>
          <rPr>
            <sz val="9"/>
            <color indexed="81"/>
            <rFont val="Tahoma"/>
            <family val="2"/>
          </rPr>
          <t xml:space="preserve">
Mettre seulement Non ou date si délai d'utilisation
</t>
        </r>
      </text>
    </comment>
    <comment ref="A109" authorId="0" shapeId="0" xr:uid="{01028DA4-E672-47B2-86F0-59174AED4EE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09" authorId="0" shapeId="0" xr:uid="{CF3255D1-EB9E-4709-A51F-99E31CA4331F}">
      <text>
        <r>
          <rPr>
            <b/>
            <sz val="9"/>
            <color indexed="81"/>
            <rFont val="Tahoma"/>
            <family val="2"/>
          </rPr>
          <t>Dominique:</t>
        </r>
        <r>
          <rPr>
            <sz val="9"/>
            <color indexed="81"/>
            <rFont val="Tahoma"/>
            <family val="2"/>
          </rPr>
          <t xml:space="preserve">
Mettre seulement Non ou date si délai d'utilisation
</t>
        </r>
      </text>
    </comment>
    <comment ref="A110" authorId="0" shapeId="0" xr:uid="{0AC96CC5-3568-4561-BE21-4B555C25143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10" authorId="0" shapeId="0" xr:uid="{C6CBDE68-72FF-4FBD-8417-E3BD620E1166}">
      <text>
        <r>
          <rPr>
            <b/>
            <sz val="9"/>
            <color indexed="81"/>
            <rFont val="Tahoma"/>
            <family val="2"/>
          </rPr>
          <t>Dominique:</t>
        </r>
        <r>
          <rPr>
            <sz val="9"/>
            <color indexed="81"/>
            <rFont val="Tahoma"/>
            <family val="2"/>
          </rPr>
          <t xml:space="preserve">
Mettre seulement Non ou date si délai d'utilisation
</t>
        </r>
      </text>
    </comment>
    <comment ref="A111" authorId="0" shapeId="0" xr:uid="{81DC7BC0-ADFE-4633-AB5E-CC14302D344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11" authorId="0" shapeId="0" xr:uid="{E1BD8F4C-72FB-44D3-89EE-1A6481368F54}">
      <text>
        <r>
          <rPr>
            <b/>
            <sz val="9"/>
            <color indexed="81"/>
            <rFont val="Tahoma"/>
            <family val="2"/>
          </rPr>
          <t>Dominique:</t>
        </r>
        <r>
          <rPr>
            <sz val="9"/>
            <color indexed="81"/>
            <rFont val="Tahoma"/>
            <family val="2"/>
          </rPr>
          <t xml:space="preserve">
Mettre seulement Non ou date si délai d'utilisation
</t>
        </r>
      </text>
    </comment>
    <comment ref="A112" authorId="0" shapeId="0" xr:uid="{60A2D48F-010F-4B3B-8F3D-658A2441E1F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12" authorId="0" shapeId="0" xr:uid="{28667352-8671-43F1-AF14-5CBAF572AFC9}">
      <text>
        <r>
          <rPr>
            <b/>
            <sz val="9"/>
            <color indexed="81"/>
            <rFont val="Tahoma"/>
            <family val="2"/>
          </rPr>
          <t>Dominique:</t>
        </r>
        <r>
          <rPr>
            <sz val="9"/>
            <color indexed="81"/>
            <rFont val="Tahoma"/>
            <family val="2"/>
          </rPr>
          <t xml:space="preserve">
Mettre seulement Non ou date si délai d'utilisation
</t>
        </r>
      </text>
    </comment>
    <comment ref="A113" authorId="0" shapeId="0" xr:uid="{0654FEA2-F096-4D15-B512-43BDE506BAE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13" authorId="0" shapeId="0" xr:uid="{7E0F3F1D-DBD3-4266-AB82-B62EB704165F}">
      <text>
        <r>
          <rPr>
            <b/>
            <sz val="9"/>
            <color indexed="81"/>
            <rFont val="Tahoma"/>
            <family val="2"/>
          </rPr>
          <t>Dominique:</t>
        </r>
        <r>
          <rPr>
            <sz val="9"/>
            <color indexed="81"/>
            <rFont val="Tahoma"/>
            <family val="2"/>
          </rPr>
          <t xml:space="preserve">
Mettre seulement Non ou date si délai d'utilisation
</t>
        </r>
      </text>
    </comment>
    <comment ref="A114" authorId="0" shapeId="0" xr:uid="{9E43D81A-6CF5-4F7B-97D1-EB15F6032A4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14" authorId="0" shapeId="0" xr:uid="{9483C450-DC05-43A0-9E2B-9B568A913D3E}">
      <text>
        <r>
          <rPr>
            <b/>
            <sz val="9"/>
            <color indexed="81"/>
            <rFont val="Tahoma"/>
            <family val="2"/>
          </rPr>
          <t>Dominique:</t>
        </r>
        <r>
          <rPr>
            <sz val="9"/>
            <color indexed="81"/>
            <rFont val="Tahoma"/>
            <family val="2"/>
          </rPr>
          <t xml:space="preserve">
Mettre seulement Non ou date si délai d'utilisation
</t>
        </r>
      </text>
    </comment>
    <comment ref="A115" authorId="0" shapeId="0" xr:uid="{1F0F6255-377E-48D0-920A-28DC3D0ACAE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15" authorId="0" shapeId="0" xr:uid="{9C196E0C-EB98-4DCF-8D04-A1C7182DE2BF}">
      <text>
        <r>
          <rPr>
            <b/>
            <sz val="9"/>
            <color indexed="81"/>
            <rFont val="Tahoma"/>
            <family val="2"/>
          </rPr>
          <t>Dominique:</t>
        </r>
        <r>
          <rPr>
            <sz val="9"/>
            <color indexed="81"/>
            <rFont val="Tahoma"/>
            <family val="2"/>
          </rPr>
          <t xml:space="preserve">
Mettre seulement Non ou date si délai d'utilisation
</t>
        </r>
      </text>
    </comment>
    <comment ref="A116" authorId="0" shapeId="0" xr:uid="{1043E39E-6EE4-43F7-8162-57A97D18A47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16" authorId="0" shapeId="0" xr:uid="{3BCD129C-8DFA-42B0-9DA0-D4A4ADE0A608}">
      <text>
        <r>
          <rPr>
            <b/>
            <sz val="9"/>
            <color indexed="81"/>
            <rFont val="Tahoma"/>
            <family val="2"/>
          </rPr>
          <t>Dominique:</t>
        </r>
        <r>
          <rPr>
            <sz val="9"/>
            <color indexed="81"/>
            <rFont val="Tahoma"/>
            <family val="2"/>
          </rPr>
          <t xml:space="preserve">
Mettre seulement Non ou date si délai d'utilisation
</t>
        </r>
      </text>
    </comment>
    <comment ref="A117" authorId="0" shapeId="0" xr:uid="{2CED5143-07D3-4E96-9DA5-4B5E39982A8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17" authorId="0" shapeId="0" xr:uid="{814F7B6F-B6CE-4664-8553-5E8F9D13176D}">
      <text>
        <r>
          <rPr>
            <b/>
            <sz val="9"/>
            <color indexed="81"/>
            <rFont val="Tahoma"/>
            <family val="2"/>
          </rPr>
          <t>Dominique:</t>
        </r>
        <r>
          <rPr>
            <sz val="9"/>
            <color indexed="81"/>
            <rFont val="Tahoma"/>
            <family val="2"/>
          </rPr>
          <t xml:space="preserve">
Mettre seulement Non ou date si délai d'utilisation
</t>
        </r>
      </text>
    </comment>
    <comment ref="A118" authorId="0" shapeId="0" xr:uid="{72E457B8-7C84-401C-B3A8-79BC44D945B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18" authorId="0" shapeId="0" xr:uid="{069C1EB0-18FE-4967-9D03-84B73F40CB11}">
      <text>
        <r>
          <rPr>
            <b/>
            <sz val="9"/>
            <color indexed="81"/>
            <rFont val="Tahoma"/>
            <family val="2"/>
          </rPr>
          <t>Dominique:</t>
        </r>
        <r>
          <rPr>
            <sz val="9"/>
            <color indexed="81"/>
            <rFont val="Tahoma"/>
            <family val="2"/>
          </rPr>
          <t xml:space="preserve">
Mettre seulement Non ou date si délai d'utilisation
</t>
        </r>
      </text>
    </comment>
    <comment ref="A119" authorId="0" shapeId="0" xr:uid="{9F0DB5AC-75F3-4C54-B891-3238F3B6AE7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19" authorId="0" shapeId="0" xr:uid="{29CE8AF8-EA67-4D45-B067-5FEE3F8AA440}">
      <text>
        <r>
          <rPr>
            <b/>
            <sz val="9"/>
            <color indexed="81"/>
            <rFont val="Tahoma"/>
            <family val="2"/>
          </rPr>
          <t>Dominique:</t>
        </r>
        <r>
          <rPr>
            <sz val="9"/>
            <color indexed="81"/>
            <rFont val="Tahoma"/>
            <family val="2"/>
          </rPr>
          <t xml:space="preserve">
Mettre seulement Non ou date si délai d'utilisation
</t>
        </r>
      </text>
    </comment>
    <comment ref="A120" authorId="0" shapeId="0" xr:uid="{FBB5FB01-C297-49C4-9441-8B441DD3020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20" authorId="0" shapeId="0" xr:uid="{F4AD0928-3AEA-446A-81B9-D21678C5B1D1}">
      <text>
        <r>
          <rPr>
            <b/>
            <sz val="9"/>
            <color indexed="81"/>
            <rFont val="Tahoma"/>
            <family val="2"/>
          </rPr>
          <t>Dominique:</t>
        </r>
        <r>
          <rPr>
            <sz val="9"/>
            <color indexed="81"/>
            <rFont val="Tahoma"/>
            <family val="2"/>
          </rPr>
          <t xml:space="preserve">
Mettre seulement Non ou date si délai d'utilisation
</t>
        </r>
      </text>
    </comment>
    <comment ref="A121" authorId="0" shapeId="0" xr:uid="{8EE16CE3-679C-4C22-AEC8-E094D4A7BE6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21" authorId="0" shapeId="0" xr:uid="{507E99D4-9276-4255-A07C-6C22CFD238C5}">
      <text>
        <r>
          <rPr>
            <b/>
            <sz val="9"/>
            <color indexed="81"/>
            <rFont val="Tahoma"/>
            <family val="2"/>
          </rPr>
          <t>Dominique:</t>
        </r>
        <r>
          <rPr>
            <sz val="9"/>
            <color indexed="81"/>
            <rFont val="Tahoma"/>
            <family val="2"/>
          </rPr>
          <t xml:space="preserve">
Mettre seulement Non ou date si délai d'utilisation
</t>
        </r>
      </text>
    </comment>
    <comment ref="A122" authorId="0" shapeId="0" xr:uid="{86886898-4BB3-42EC-BC4B-77E89FD33FB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22" authorId="0" shapeId="0" xr:uid="{75E6E14B-EA83-4FE0-8A2D-2A7E94E0D92C}">
      <text>
        <r>
          <rPr>
            <b/>
            <sz val="9"/>
            <color indexed="81"/>
            <rFont val="Tahoma"/>
            <family val="2"/>
          </rPr>
          <t>Dominique:</t>
        </r>
        <r>
          <rPr>
            <sz val="9"/>
            <color indexed="81"/>
            <rFont val="Tahoma"/>
            <family val="2"/>
          </rPr>
          <t xml:space="preserve">
Mettre seulement Non ou date si délai d'utilisation
</t>
        </r>
      </text>
    </comment>
    <comment ref="A123" authorId="0" shapeId="0" xr:uid="{C043DFD6-875A-4647-8391-9C7AE8F04C1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23" authorId="0" shapeId="0" xr:uid="{B0D486EC-9BD7-4846-AB67-9808BBDCB03C}">
      <text>
        <r>
          <rPr>
            <b/>
            <sz val="9"/>
            <color indexed="81"/>
            <rFont val="Tahoma"/>
            <family val="2"/>
          </rPr>
          <t>Dominique:</t>
        </r>
        <r>
          <rPr>
            <sz val="9"/>
            <color indexed="81"/>
            <rFont val="Tahoma"/>
            <family val="2"/>
          </rPr>
          <t xml:space="preserve">
Mettre seulement Non ou date si délai d'utilisation
</t>
        </r>
      </text>
    </comment>
    <comment ref="A124" authorId="0" shapeId="0" xr:uid="{5687A367-EABE-4F61-948D-4A4915C51CE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24" authorId="0" shapeId="0" xr:uid="{52C1626F-3F5B-45C8-88D0-9E83022D700E}">
      <text>
        <r>
          <rPr>
            <b/>
            <sz val="9"/>
            <color indexed="81"/>
            <rFont val="Tahoma"/>
            <family val="2"/>
          </rPr>
          <t>Dominique:</t>
        </r>
        <r>
          <rPr>
            <sz val="9"/>
            <color indexed="81"/>
            <rFont val="Tahoma"/>
            <family val="2"/>
          </rPr>
          <t xml:space="preserve">
Mettre seulement Non ou date si délai d'utilisation
</t>
        </r>
      </text>
    </comment>
    <comment ref="A125" authorId="0" shapeId="0" xr:uid="{46EBE585-FE89-4B8A-9761-FEF0BB87816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25" authorId="0" shapeId="0" xr:uid="{D9EDA409-BEA7-475C-95AA-A05442BC932E}">
      <text>
        <r>
          <rPr>
            <b/>
            <sz val="9"/>
            <color indexed="81"/>
            <rFont val="Tahoma"/>
            <family val="2"/>
          </rPr>
          <t>Dominique:</t>
        </r>
        <r>
          <rPr>
            <sz val="9"/>
            <color indexed="81"/>
            <rFont val="Tahoma"/>
            <family val="2"/>
          </rPr>
          <t xml:space="preserve">
Mettre seulement Non ou date si délai d'utilisation
</t>
        </r>
      </text>
    </comment>
    <comment ref="A126" authorId="0" shapeId="0" xr:uid="{190642C9-D96D-4D83-9F51-53D4D8F4AB3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26" authorId="0" shapeId="0" xr:uid="{A9EC3564-CE01-4619-8599-670393FB9DCF}">
      <text>
        <r>
          <rPr>
            <b/>
            <sz val="9"/>
            <color indexed="81"/>
            <rFont val="Tahoma"/>
            <family val="2"/>
          </rPr>
          <t>Dominique:</t>
        </r>
        <r>
          <rPr>
            <sz val="9"/>
            <color indexed="81"/>
            <rFont val="Tahoma"/>
            <family val="2"/>
          </rPr>
          <t xml:space="preserve">
Mettre seulement Non ou date si délai d'utilisation
</t>
        </r>
      </text>
    </comment>
    <comment ref="A127" authorId="0" shapeId="0" xr:uid="{F2AB6FE6-E081-482A-83E7-217586CB7D7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27" authorId="0" shapeId="0" xr:uid="{ABD3369B-2490-4353-8018-807623E1CBF9}">
      <text>
        <r>
          <rPr>
            <b/>
            <sz val="9"/>
            <color indexed="81"/>
            <rFont val="Tahoma"/>
            <family val="2"/>
          </rPr>
          <t>Dominique:</t>
        </r>
        <r>
          <rPr>
            <sz val="9"/>
            <color indexed="81"/>
            <rFont val="Tahoma"/>
            <family val="2"/>
          </rPr>
          <t xml:space="preserve">
Mettre seulement Non ou date si délai d'utilisation
</t>
        </r>
      </text>
    </comment>
    <comment ref="A128" authorId="0" shapeId="0" xr:uid="{2061E12A-2697-48D9-92C7-FF55C5689D9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28" authorId="0" shapeId="0" xr:uid="{E2ADEA2D-9C4B-4F93-9148-B63939D63EAD}">
      <text>
        <r>
          <rPr>
            <b/>
            <sz val="9"/>
            <color indexed="81"/>
            <rFont val="Tahoma"/>
            <family val="2"/>
          </rPr>
          <t>Dominique:</t>
        </r>
        <r>
          <rPr>
            <sz val="9"/>
            <color indexed="81"/>
            <rFont val="Tahoma"/>
            <family val="2"/>
          </rPr>
          <t xml:space="preserve">
Mettre seulement Non ou date si délai d'utilisation
</t>
        </r>
      </text>
    </comment>
    <comment ref="A129" authorId="0" shapeId="0" xr:uid="{B74B4C72-C8FD-49A0-9882-F81DE901122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29" authorId="0" shapeId="0" xr:uid="{EE228A77-B8A5-44DB-941D-92F7BE2B6F3A}">
      <text>
        <r>
          <rPr>
            <b/>
            <sz val="9"/>
            <color indexed="81"/>
            <rFont val="Tahoma"/>
            <family val="2"/>
          </rPr>
          <t>Dominique:</t>
        </r>
        <r>
          <rPr>
            <sz val="9"/>
            <color indexed="81"/>
            <rFont val="Tahoma"/>
            <family val="2"/>
          </rPr>
          <t xml:space="preserve">
Mettre seulement Non ou date si délai d'utilisation
</t>
        </r>
      </text>
    </comment>
    <comment ref="A130" authorId="0" shapeId="0" xr:uid="{5FDCAB54-603B-4AC2-9CC0-AB72D8AD170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30" authorId="0" shapeId="0" xr:uid="{75348941-A7DF-49F5-B3F8-FB0CE6AB100C}">
      <text>
        <r>
          <rPr>
            <b/>
            <sz val="9"/>
            <color indexed="81"/>
            <rFont val="Tahoma"/>
            <family val="2"/>
          </rPr>
          <t>Dominique:</t>
        </r>
        <r>
          <rPr>
            <sz val="9"/>
            <color indexed="81"/>
            <rFont val="Tahoma"/>
            <family val="2"/>
          </rPr>
          <t xml:space="preserve">
Mettre seulement Non ou date si délai d'utilisation
</t>
        </r>
      </text>
    </comment>
    <comment ref="A131" authorId="0" shapeId="0" xr:uid="{073F3DF7-3D39-4DC0-B108-26ED3FF5129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31" authorId="0" shapeId="0" xr:uid="{ED93DCE4-D268-4B65-852A-AA046123FB0B}">
      <text>
        <r>
          <rPr>
            <b/>
            <sz val="9"/>
            <color indexed="81"/>
            <rFont val="Tahoma"/>
            <family val="2"/>
          </rPr>
          <t>Dominique:</t>
        </r>
        <r>
          <rPr>
            <sz val="9"/>
            <color indexed="81"/>
            <rFont val="Tahoma"/>
            <family val="2"/>
          </rPr>
          <t xml:space="preserve">
Mettre seulement Non ou date si délai d'utilisation
</t>
        </r>
      </text>
    </comment>
    <comment ref="A132" authorId="0" shapeId="0" xr:uid="{4E13DB54-3775-436D-9D09-9E8CBD237C7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32" authorId="0" shapeId="0" xr:uid="{6770BE79-FF00-4C1D-9925-0702EA924736}">
      <text>
        <r>
          <rPr>
            <b/>
            <sz val="9"/>
            <color indexed="81"/>
            <rFont val="Tahoma"/>
            <family val="2"/>
          </rPr>
          <t>Dominique:</t>
        </r>
        <r>
          <rPr>
            <sz val="9"/>
            <color indexed="81"/>
            <rFont val="Tahoma"/>
            <family val="2"/>
          </rPr>
          <t xml:space="preserve">
Mettre seulement Non ou date si délai d'utilisation
</t>
        </r>
      </text>
    </comment>
    <comment ref="A133" authorId="0" shapeId="0" xr:uid="{73F09519-C09B-48F1-9B82-4007D2EFAC5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33" authorId="0" shapeId="0" xr:uid="{178147CE-1D22-4056-BDD1-D9901642BBB8}">
      <text>
        <r>
          <rPr>
            <b/>
            <sz val="9"/>
            <color indexed="81"/>
            <rFont val="Tahoma"/>
            <family val="2"/>
          </rPr>
          <t>Dominique:</t>
        </r>
        <r>
          <rPr>
            <sz val="9"/>
            <color indexed="81"/>
            <rFont val="Tahoma"/>
            <family val="2"/>
          </rPr>
          <t xml:space="preserve">
Mettre seulement Non ou date si délai d'utilisation
</t>
        </r>
      </text>
    </comment>
    <comment ref="A134" authorId="0" shapeId="0" xr:uid="{94464D70-212D-42C6-BFDF-2B6F387FC2A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34" authorId="0" shapeId="0" xr:uid="{4FE1A11D-249C-42A4-8783-953D94920874}">
      <text>
        <r>
          <rPr>
            <b/>
            <sz val="9"/>
            <color indexed="81"/>
            <rFont val="Tahoma"/>
            <family val="2"/>
          </rPr>
          <t>Dominique:</t>
        </r>
        <r>
          <rPr>
            <sz val="9"/>
            <color indexed="81"/>
            <rFont val="Tahoma"/>
            <family val="2"/>
          </rPr>
          <t xml:space="preserve">
Mettre seulement Non ou date si délai d'utilisation
</t>
        </r>
      </text>
    </comment>
    <comment ref="A135" authorId="0" shapeId="0" xr:uid="{16E20B94-1D56-4A21-9139-835C0373729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35" authorId="0" shapeId="0" xr:uid="{4C8A1824-F072-4FA5-9712-54DE22580010}">
      <text>
        <r>
          <rPr>
            <b/>
            <sz val="9"/>
            <color indexed="81"/>
            <rFont val="Tahoma"/>
            <family val="2"/>
          </rPr>
          <t>Dominique:</t>
        </r>
        <r>
          <rPr>
            <sz val="9"/>
            <color indexed="81"/>
            <rFont val="Tahoma"/>
            <family val="2"/>
          </rPr>
          <t xml:space="preserve">
Mettre seulement Non ou date si délai d'utilisation
</t>
        </r>
      </text>
    </comment>
    <comment ref="A136" authorId="0" shapeId="0" xr:uid="{D261618D-EDE3-4B94-9564-4A08D25187B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36" authorId="0" shapeId="0" xr:uid="{4FD981CB-3471-48FD-8225-867C2E7B1E8D}">
      <text>
        <r>
          <rPr>
            <b/>
            <sz val="9"/>
            <color indexed="81"/>
            <rFont val="Tahoma"/>
            <family val="2"/>
          </rPr>
          <t>Dominique:</t>
        </r>
        <r>
          <rPr>
            <sz val="9"/>
            <color indexed="81"/>
            <rFont val="Tahoma"/>
            <family val="2"/>
          </rPr>
          <t xml:space="preserve">
Mettre seulement Non ou date si délai d'utilisation
</t>
        </r>
      </text>
    </comment>
    <comment ref="A137" authorId="0" shapeId="0" xr:uid="{62C5F2E3-0D93-4275-9F7F-14ADCE4C3BF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37" authorId="0" shapeId="0" xr:uid="{C633C454-D62D-41C3-97A8-090C397220F2}">
      <text>
        <r>
          <rPr>
            <b/>
            <sz val="9"/>
            <color indexed="81"/>
            <rFont val="Tahoma"/>
            <family val="2"/>
          </rPr>
          <t>Dominique:</t>
        </r>
        <r>
          <rPr>
            <sz val="9"/>
            <color indexed="81"/>
            <rFont val="Tahoma"/>
            <family val="2"/>
          </rPr>
          <t xml:space="preserve">
Mettre seulement Non ou date si délai d'utilisation
</t>
        </r>
      </text>
    </comment>
    <comment ref="A138" authorId="0" shapeId="0" xr:uid="{0BA07EBD-FA60-41AA-A887-F2821B65AF2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38" authorId="0" shapeId="0" xr:uid="{11341FA9-17AC-43CF-AC90-900474F1F7FC}">
      <text>
        <r>
          <rPr>
            <b/>
            <sz val="9"/>
            <color indexed="81"/>
            <rFont val="Tahoma"/>
            <family val="2"/>
          </rPr>
          <t>Dominique:</t>
        </r>
        <r>
          <rPr>
            <sz val="9"/>
            <color indexed="81"/>
            <rFont val="Tahoma"/>
            <family val="2"/>
          </rPr>
          <t xml:space="preserve">
Mettre seulement Non ou date si délai d'utilisation
</t>
        </r>
      </text>
    </comment>
    <comment ref="A139" authorId="0" shapeId="0" xr:uid="{E452C1A3-F98A-45D7-98D7-D99A1C0558A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39" authorId="0" shapeId="0" xr:uid="{8733F256-5C53-44DE-8559-4B6E96561489}">
      <text>
        <r>
          <rPr>
            <b/>
            <sz val="9"/>
            <color indexed="81"/>
            <rFont val="Tahoma"/>
            <family val="2"/>
          </rPr>
          <t>Dominique:</t>
        </r>
        <r>
          <rPr>
            <sz val="9"/>
            <color indexed="81"/>
            <rFont val="Tahoma"/>
            <family val="2"/>
          </rPr>
          <t xml:space="preserve">
Mettre seulement Non ou date si délai d'utilisation
</t>
        </r>
      </text>
    </comment>
    <comment ref="A140" authorId="0" shapeId="0" xr:uid="{E388F783-D004-4D1A-93E3-491B219A9BF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40" authorId="0" shapeId="0" xr:uid="{4EC611AC-0F39-4FB1-AE97-B0A404FC26F3}">
      <text>
        <r>
          <rPr>
            <b/>
            <sz val="9"/>
            <color indexed="81"/>
            <rFont val="Tahoma"/>
            <family val="2"/>
          </rPr>
          <t>Dominique:</t>
        </r>
        <r>
          <rPr>
            <sz val="9"/>
            <color indexed="81"/>
            <rFont val="Tahoma"/>
            <family val="2"/>
          </rPr>
          <t xml:space="preserve">
Mettre seulement Non ou date si délai d'utilisation
</t>
        </r>
      </text>
    </comment>
    <comment ref="A141" authorId="0" shapeId="0" xr:uid="{08462A24-A760-40A3-AB27-041066BA43F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41" authorId="0" shapeId="0" xr:uid="{9C5C2C20-AC53-4AED-A832-B1E9A323F640}">
      <text>
        <r>
          <rPr>
            <b/>
            <sz val="9"/>
            <color indexed="81"/>
            <rFont val="Tahoma"/>
            <family val="2"/>
          </rPr>
          <t>Dominique:</t>
        </r>
        <r>
          <rPr>
            <sz val="9"/>
            <color indexed="81"/>
            <rFont val="Tahoma"/>
            <family val="2"/>
          </rPr>
          <t xml:space="preserve">
Mettre seulement Non ou date si délai d'utilisation
</t>
        </r>
      </text>
    </comment>
    <comment ref="A142" authorId="0" shapeId="0" xr:uid="{F6FAFA36-B0CF-4818-BDBC-A915F4E9987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42" authorId="0" shapeId="0" xr:uid="{C7E778BC-3F18-493A-AC93-493C1379B83A}">
      <text>
        <r>
          <rPr>
            <b/>
            <sz val="9"/>
            <color indexed="81"/>
            <rFont val="Tahoma"/>
            <family val="2"/>
          </rPr>
          <t>Dominique:</t>
        </r>
        <r>
          <rPr>
            <sz val="9"/>
            <color indexed="81"/>
            <rFont val="Tahoma"/>
            <family val="2"/>
          </rPr>
          <t xml:space="preserve">
Mettre seulement Non ou date si délai d'utilisation
</t>
        </r>
      </text>
    </comment>
    <comment ref="A143" authorId="0" shapeId="0" xr:uid="{9C493AED-FA77-466A-A6A2-ED5145007CD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43" authorId="0" shapeId="0" xr:uid="{DCF7F299-A39F-4B41-9575-9A95DCF7E238}">
      <text>
        <r>
          <rPr>
            <b/>
            <sz val="9"/>
            <color indexed="81"/>
            <rFont val="Tahoma"/>
            <family val="2"/>
          </rPr>
          <t>Dominique:</t>
        </r>
        <r>
          <rPr>
            <sz val="9"/>
            <color indexed="81"/>
            <rFont val="Tahoma"/>
            <family val="2"/>
          </rPr>
          <t xml:space="preserve">
Mettre seulement Non ou date si délai d'utilisation
</t>
        </r>
      </text>
    </comment>
    <comment ref="A144" authorId="0" shapeId="0" xr:uid="{FCD675BD-4647-4B4F-9F42-BA9B36E47E1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44" authorId="0" shapeId="0" xr:uid="{44247EC8-7F58-41FB-9FE8-66619A43A45E}">
      <text>
        <r>
          <rPr>
            <b/>
            <sz val="9"/>
            <color indexed="81"/>
            <rFont val="Tahoma"/>
            <family val="2"/>
          </rPr>
          <t>Dominique:</t>
        </r>
        <r>
          <rPr>
            <sz val="9"/>
            <color indexed="81"/>
            <rFont val="Tahoma"/>
            <family val="2"/>
          </rPr>
          <t xml:space="preserve">
Mettre seulement Non ou date si délai d'utilisation
</t>
        </r>
      </text>
    </comment>
    <comment ref="A145" authorId="0" shapeId="0" xr:uid="{13FE91C4-BF13-41D1-94E8-FCF7AF0177C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45" authorId="0" shapeId="0" xr:uid="{B9846D6D-A493-4928-84E3-B1CFDF1083E6}">
      <text>
        <r>
          <rPr>
            <b/>
            <sz val="9"/>
            <color indexed="81"/>
            <rFont val="Tahoma"/>
            <family val="2"/>
          </rPr>
          <t>Dominique:</t>
        </r>
        <r>
          <rPr>
            <sz val="9"/>
            <color indexed="81"/>
            <rFont val="Tahoma"/>
            <family val="2"/>
          </rPr>
          <t xml:space="preserve">
Mettre seulement Non ou date si délai d'utilisation
</t>
        </r>
      </text>
    </comment>
    <comment ref="A146" authorId="0" shapeId="0" xr:uid="{76D7E244-FDE2-4603-8384-E4BB78130DA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46" authorId="0" shapeId="0" xr:uid="{C36210AD-7889-43B8-9947-D1B312CB16EB}">
      <text>
        <r>
          <rPr>
            <b/>
            <sz val="9"/>
            <color indexed="81"/>
            <rFont val="Tahoma"/>
            <family val="2"/>
          </rPr>
          <t>Dominique:</t>
        </r>
        <r>
          <rPr>
            <sz val="9"/>
            <color indexed="81"/>
            <rFont val="Tahoma"/>
            <family val="2"/>
          </rPr>
          <t xml:space="preserve">
Mettre seulement Non ou date si délai d'utilisation
</t>
        </r>
      </text>
    </comment>
    <comment ref="A147" authorId="0" shapeId="0" xr:uid="{B498C9F0-7A31-4B20-8936-8213E3B2DB2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47" authorId="0" shapeId="0" xr:uid="{13E90051-DC48-432D-921D-CCA6FE140A28}">
      <text>
        <r>
          <rPr>
            <b/>
            <sz val="9"/>
            <color indexed="81"/>
            <rFont val="Tahoma"/>
            <family val="2"/>
          </rPr>
          <t>Dominique:</t>
        </r>
        <r>
          <rPr>
            <sz val="9"/>
            <color indexed="81"/>
            <rFont val="Tahoma"/>
            <family val="2"/>
          </rPr>
          <t xml:space="preserve">
Mettre seulement Non ou date si délai d'utilisation
</t>
        </r>
      </text>
    </comment>
    <comment ref="A148" authorId="0" shapeId="0" xr:uid="{9CC9FAAE-B005-4F73-9A91-21457B8598E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48" authorId="0" shapeId="0" xr:uid="{2D3DB176-FB7E-464E-9454-5B27331E85F3}">
      <text>
        <r>
          <rPr>
            <b/>
            <sz val="9"/>
            <color indexed="81"/>
            <rFont val="Tahoma"/>
            <family val="2"/>
          </rPr>
          <t>Dominique:</t>
        </r>
        <r>
          <rPr>
            <sz val="9"/>
            <color indexed="81"/>
            <rFont val="Tahoma"/>
            <family val="2"/>
          </rPr>
          <t xml:space="preserve">
Mettre seulement Non ou date si délai d'utilisation
</t>
        </r>
      </text>
    </comment>
    <comment ref="A149" authorId="0" shapeId="0" xr:uid="{4AFC5BB2-301A-4F8B-9E08-D5B6B7FF7E8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49" authorId="0" shapeId="0" xr:uid="{0E4511DE-A127-4419-B811-B4A402C4DCCB}">
      <text>
        <r>
          <rPr>
            <b/>
            <sz val="9"/>
            <color indexed="81"/>
            <rFont val="Tahoma"/>
            <family val="2"/>
          </rPr>
          <t>Dominique:</t>
        </r>
        <r>
          <rPr>
            <sz val="9"/>
            <color indexed="81"/>
            <rFont val="Tahoma"/>
            <family val="2"/>
          </rPr>
          <t xml:space="preserve">
Mettre seulement Non ou date si délai d'utilisation
</t>
        </r>
      </text>
    </comment>
    <comment ref="A150" authorId="0" shapeId="0" xr:uid="{BDF34E76-5064-436C-B93C-33AE8B0E520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50" authorId="0" shapeId="0" xr:uid="{D71F7E72-B757-47E6-81F0-EDCAE4A0FCC0}">
      <text>
        <r>
          <rPr>
            <b/>
            <sz val="9"/>
            <color indexed="81"/>
            <rFont val="Tahoma"/>
            <family val="2"/>
          </rPr>
          <t>Dominique:</t>
        </r>
        <r>
          <rPr>
            <sz val="9"/>
            <color indexed="81"/>
            <rFont val="Tahoma"/>
            <family val="2"/>
          </rPr>
          <t xml:space="preserve">
Mettre seulement Non ou date si délai d'utilisation
</t>
        </r>
      </text>
    </comment>
    <comment ref="A151" authorId="0" shapeId="0" xr:uid="{45649836-402C-470F-A25E-73A8EAC44CA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51" authorId="0" shapeId="0" xr:uid="{5BC02B02-16D1-4ABC-9D3F-A5E4CD100E07}">
      <text>
        <r>
          <rPr>
            <b/>
            <sz val="9"/>
            <color indexed="81"/>
            <rFont val="Tahoma"/>
            <family val="2"/>
          </rPr>
          <t>Dominique:</t>
        </r>
        <r>
          <rPr>
            <sz val="9"/>
            <color indexed="81"/>
            <rFont val="Tahoma"/>
            <family val="2"/>
          </rPr>
          <t xml:space="preserve">
Mettre seulement Non ou date si délai d'utilisation
</t>
        </r>
      </text>
    </comment>
    <comment ref="A152" authorId="0" shapeId="0" xr:uid="{9E0880B7-9E84-4BC4-A960-7F32ADD609B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52" authorId="0" shapeId="0" xr:uid="{160129BA-0C6A-4BE6-B95D-8DE7F2F68883}">
      <text>
        <r>
          <rPr>
            <b/>
            <sz val="9"/>
            <color indexed="81"/>
            <rFont val="Tahoma"/>
            <family val="2"/>
          </rPr>
          <t>Dominique:</t>
        </r>
        <r>
          <rPr>
            <sz val="9"/>
            <color indexed="81"/>
            <rFont val="Tahoma"/>
            <family val="2"/>
          </rPr>
          <t xml:space="preserve">
Mettre seulement Non ou date si délai d'utilisation
</t>
        </r>
      </text>
    </comment>
    <comment ref="A153" authorId="0" shapeId="0" xr:uid="{37FAEA86-1A10-4CB7-BAB8-FCB3CC76300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53" authorId="0" shapeId="0" xr:uid="{385743DD-FD91-45D7-AA74-6D12C1D8F82D}">
      <text>
        <r>
          <rPr>
            <b/>
            <sz val="9"/>
            <color indexed="81"/>
            <rFont val="Tahoma"/>
            <family val="2"/>
          </rPr>
          <t>Dominique:</t>
        </r>
        <r>
          <rPr>
            <sz val="9"/>
            <color indexed="81"/>
            <rFont val="Tahoma"/>
            <family val="2"/>
          </rPr>
          <t xml:space="preserve">
Mettre seulement Non ou date si délai d'utilisation
</t>
        </r>
      </text>
    </comment>
    <comment ref="A154" authorId="0" shapeId="0" xr:uid="{F9AC95E7-D125-411A-9C4C-FF65327686C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54" authorId="0" shapeId="0" xr:uid="{1226B65E-80D5-4758-BE64-4D3B304B52F8}">
      <text>
        <r>
          <rPr>
            <b/>
            <sz val="9"/>
            <color indexed="81"/>
            <rFont val="Tahoma"/>
            <family val="2"/>
          </rPr>
          <t>Dominique:</t>
        </r>
        <r>
          <rPr>
            <sz val="9"/>
            <color indexed="81"/>
            <rFont val="Tahoma"/>
            <family val="2"/>
          </rPr>
          <t xml:space="preserve">
Mettre seulement Non ou date si délai d'utilisation
</t>
        </r>
      </text>
    </comment>
    <comment ref="A155" authorId="0" shapeId="0" xr:uid="{0F513A8D-E65A-4B93-9168-C5563B45751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55" authorId="0" shapeId="0" xr:uid="{DAA80081-499C-4512-B740-FD65E8EA95D1}">
      <text>
        <r>
          <rPr>
            <b/>
            <sz val="9"/>
            <color indexed="81"/>
            <rFont val="Tahoma"/>
            <family val="2"/>
          </rPr>
          <t>Dominique:</t>
        </r>
        <r>
          <rPr>
            <sz val="9"/>
            <color indexed="81"/>
            <rFont val="Tahoma"/>
            <family val="2"/>
          </rPr>
          <t xml:space="preserve">
Mettre seulement Non ou date si délai d'utilisation
</t>
        </r>
      </text>
    </comment>
    <comment ref="A156" authorId="0" shapeId="0" xr:uid="{EA7036DC-C641-478B-8DF2-E99A08BF5A2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56" authorId="0" shapeId="0" xr:uid="{46DE2DB5-1D9D-48EB-A9F2-C988A93D99A4}">
      <text>
        <r>
          <rPr>
            <b/>
            <sz val="9"/>
            <color indexed="81"/>
            <rFont val="Tahoma"/>
            <family val="2"/>
          </rPr>
          <t>Dominique:</t>
        </r>
        <r>
          <rPr>
            <sz val="9"/>
            <color indexed="81"/>
            <rFont val="Tahoma"/>
            <family val="2"/>
          </rPr>
          <t xml:space="preserve">
Mettre seulement Non ou date si délai d'utilisation
</t>
        </r>
      </text>
    </comment>
    <comment ref="A157" authorId="0" shapeId="0" xr:uid="{62B1F03C-60DE-42B0-987E-8FEC4123240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57" authorId="0" shapeId="0" xr:uid="{8BEBD754-A84D-429D-9E44-D795BAD2F477}">
      <text>
        <r>
          <rPr>
            <b/>
            <sz val="9"/>
            <color indexed="81"/>
            <rFont val="Tahoma"/>
            <family val="2"/>
          </rPr>
          <t>Dominique:</t>
        </r>
        <r>
          <rPr>
            <sz val="9"/>
            <color indexed="81"/>
            <rFont val="Tahoma"/>
            <family val="2"/>
          </rPr>
          <t xml:space="preserve">
Mettre seulement Non ou date si délai d'utilisation
</t>
        </r>
      </text>
    </comment>
    <comment ref="A158" authorId="0" shapeId="0" xr:uid="{9BCCE320-47C9-4CFA-9468-C1C21387862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58" authorId="0" shapeId="0" xr:uid="{DDEEDA8A-A8E4-4889-8325-A4984DBEEF09}">
      <text>
        <r>
          <rPr>
            <b/>
            <sz val="9"/>
            <color indexed="81"/>
            <rFont val="Tahoma"/>
            <family val="2"/>
          </rPr>
          <t>Dominique:</t>
        </r>
        <r>
          <rPr>
            <sz val="9"/>
            <color indexed="81"/>
            <rFont val="Tahoma"/>
            <family val="2"/>
          </rPr>
          <t xml:space="preserve">
Mettre seulement Non ou date si délai d'utilisation
</t>
        </r>
      </text>
    </comment>
    <comment ref="A159" authorId="0" shapeId="0" xr:uid="{81601854-F7E0-4EF0-94E3-2167B87F0A7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59" authorId="0" shapeId="0" xr:uid="{12E3CD82-9703-40DF-87FB-061599E687CC}">
      <text>
        <r>
          <rPr>
            <b/>
            <sz val="9"/>
            <color indexed="81"/>
            <rFont val="Tahoma"/>
            <family val="2"/>
          </rPr>
          <t>Dominique:</t>
        </r>
        <r>
          <rPr>
            <sz val="9"/>
            <color indexed="81"/>
            <rFont val="Tahoma"/>
            <family val="2"/>
          </rPr>
          <t xml:space="preserve">
Mettre seulement Non ou date si délai d'utilisation
</t>
        </r>
      </text>
    </comment>
    <comment ref="A160" authorId="0" shapeId="0" xr:uid="{DAEC2494-9F8C-4478-84E1-6BFAB51D8AD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60" authorId="0" shapeId="0" xr:uid="{F6761E38-EB22-4063-94C0-AFE9EE9C9E97}">
      <text>
        <r>
          <rPr>
            <b/>
            <sz val="9"/>
            <color indexed="81"/>
            <rFont val="Tahoma"/>
            <family val="2"/>
          </rPr>
          <t>Dominique:</t>
        </r>
        <r>
          <rPr>
            <sz val="9"/>
            <color indexed="81"/>
            <rFont val="Tahoma"/>
            <family val="2"/>
          </rPr>
          <t xml:space="preserve">
Mettre seulement Non ou date si délai d'utilisation
</t>
        </r>
      </text>
    </comment>
    <comment ref="A161" authorId="0" shapeId="0" xr:uid="{2187E946-AA5E-4419-9991-26F33E1F149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61" authorId="0" shapeId="0" xr:uid="{43DE3D3B-272B-4363-BAE7-03FD823942D3}">
      <text>
        <r>
          <rPr>
            <b/>
            <sz val="9"/>
            <color indexed="81"/>
            <rFont val="Tahoma"/>
            <family val="2"/>
          </rPr>
          <t>Dominique:</t>
        </r>
        <r>
          <rPr>
            <sz val="9"/>
            <color indexed="81"/>
            <rFont val="Tahoma"/>
            <family val="2"/>
          </rPr>
          <t xml:space="preserve">
Mettre seulement Non ou date si délai d'utilisation
</t>
        </r>
      </text>
    </comment>
    <comment ref="A162" authorId="0" shapeId="0" xr:uid="{E2DF8036-B689-4DA7-B307-6A48F88ED54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62" authorId="0" shapeId="0" xr:uid="{9DC87C87-0A0F-4209-B612-5EDA5A250444}">
      <text>
        <r>
          <rPr>
            <b/>
            <sz val="9"/>
            <color indexed="81"/>
            <rFont val="Tahoma"/>
            <family val="2"/>
          </rPr>
          <t>Dominique:</t>
        </r>
        <r>
          <rPr>
            <sz val="9"/>
            <color indexed="81"/>
            <rFont val="Tahoma"/>
            <family val="2"/>
          </rPr>
          <t xml:space="preserve">
Mettre seulement Non ou date si délai d'utilisation
</t>
        </r>
      </text>
    </comment>
    <comment ref="A163" authorId="0" shapeId="0" xr:uid="{D7B55A3A-313A-4FB8-BC3C-5B007624378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63" authorId="0" shapeId="0" xr:uid="{DAFAE23E-F6AE-4774-B837-39F0A75E54AF}">
      <text>
        <r>
          <rPr>
            <b/>
            <sz val="9"/>
            <color indexed="81"/>
            <rFont val="Tahoma"/>
            <family val="2"/>
          </rPr>
          <t>Dominique:</t>
        </r>
        <r>
          <rPr>
            <sz val="9"/>
            <color indexed="81"/>
            <rFont val="Tahoma"/>
            <family val="2"/>
          </rPr>
          <t xml:space="preserve">
Mettre seulement Non ou date si délai d'utilisation
</t>
        </r>
      </text>
    </comment>
    <comment ref="A164" authorId="0" shapeId="0" xr:uid="{6CAACBDB-CA5A-4A07-A1BF-29001C81CE8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64" authorId="0" shapeId="0" xr:uid="{33634915-35FA-4D81-8519-BDB010FC0F9F}">
      <text>
        <r>
          <rPr>
            <b/>
            <sz val="9"/>
            <color indexed="81"/>
            <rFont val="Tahoma"/>
            <family val="2"/>
          </rPr>
          <t>Dominique:</t>
        </r>
        <r>
          <rPr>
            <sz val="9"/>
            <color indexed="81"/>
            <rFont val="Tahoma"/>
            <family val="2"/>
          </rPr>
          <t xml:space="preserve">
Mettre seulement Non ou date si délai d'utilisation
</t>
        </r>
      </text>
    </comment>
    <comment ref="A165" authorId="0" shapeId="0" xr:uid="{E3A85421-2F0C-4301-8B08-E875505F121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65" authorId="0" shapeId="0" xr:uid="{1DA9F1F8-A16C-43F3-80CE-B0D53D459E75}">
      <text>
        <r>
          <rPr>
            <b/>
            <sz val="9"/>
            <color indexed="81"/>
            <rFont val="Tahoma"/>
            <family val="2"/>
          </rPr>
          <t>Dominique:</t>
        </r>
        <r>
          <rPr>
            <sz val="9"/>
            <color indexed="81"/>
            <rFont val="Tahoma"/>
            <family val="2"/>
          </rPr>
          <t xml:space="preserve">
Mettre seulement Non ou date si délai d'utilisation
</t>
        </r>
      </text>
    </comment>
    <comment ref="A166" authorId="0" shapeId="0" xr:uid="{8366760B-E04A-4B78-8BAE-8E709631261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66" authorId="0" shapeId="0" xr:uid="{3B7D702E-8CD9-4CDC-9E7A-CAD9EC93186E}">
      <text>
        <r>
          <rPr>
            <b/>
            <sz val="9"/>
            <color indexed="81"/>
            <rFont val="Tahoma"/>
            <family val="2"/>
          </rPr>
          <t>Dominique:</t>
        </r>
        <r>
          <rPr>
            <sz val="9"/>
            <color indexed="81"/>
            <rFont val="Tahoma"/>
            <family val="2"/>
          </rPr>
          <t xml:space="preserve">
Mettre seulement Non ou date si délai d'utilisation
</t>
        </r>
      </text>
    </comment>
    <comment ref="A167" authorId="0" shapeId="0" xr:uid="{02567449-9A33-48C1-9094-0F5B1E2C7CA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67" authorId="0" shapeId="0" xr:uid="{976D2B1B-8FE3-4EE0-9303-5C36C52EDD49}">
      <text>
        <r>
          <rPr>
            <b/>
            <sz val="9"/>
            <color indexed="81"/>
            <rFont val="Tahoma"/>
            <family val="2"/>
          </rPr>
          <t>Dominique:</t>
        </r>
        <r>
          <rPr>
            <sz val="9"/>
            <color indexed="81"/>
            <rFont val="Tahoma"/>
            <family val="2"/>
          </rPr>
          <t xml:space="preserve">
Mettre seulement Non ou date si délai d'utilisation
</t>
        </r>
      </text>
    </comment>
    <comment ref="A168" authorId="0" shapeId="0" xr:uid="{00BB882E-3D07-4556-B257-6A8E913A30B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68" authorId="0" shapeId="0" xr:uid="{E8A19154-AA76-4B31-B28A-6D967ACBF15B}">
      <text>
        <r>
          <rPr>
            <b/>
            <sz val="9"/>
            <color indexed="81"/>
            <rFont val="Tahoma"/>
            <family val="2"/>
          </rPr>
          <t>Dominique:</t>
        </r>
        <r>
          <rPr>
            <sz val="9"/>
            <color indexed="81"/>
            <rFont val="Tahoma"/>
            <family val="2"/>
          </rPr>
          <t xml:space="preserve">
Mettre seulement Non ou date si délai d'utilisation
</t>
        </r>
      </text>
    </comment>
    <comment ref="A169" authorId="0" shapeId="0" xr:uid="{D01F927B-0898-4EA3-A1A7-4238BF0A370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69" authorId="0" shapeId="0" xr:uid="{263FCFB8-8E82-4966-BD96-4B4B1F82A577}">
      <text>
        <r>
          <rPr>
            <b/>
            <sz val="9"/>
            <color indexed="81"/>
            <rFont val="Tahoma"/>
            <family val="2"/>
          </rPr>
          <t>Dominique:</t>
        </r>
        <r>
          <rPr>
            <sz val="9"/>
            <color indexed="81"/>
            <rFont val="Tahoma"/>
            <family val="2"/>
          </rPr>
          <t xml:space="preserve">
Mettre seulement Non ou date si délai d'utilisation
</t>
        </r>
      </text>
    </comment>
    <comment ref="A170" authorId="0" shapeId="0" xr:uid="{99678CEB-1557-462B-97AE-9D7AA93DE05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70" authorId="0" shapeId="0" xr:uid="{C4CF7841-4D21-4A60-8BF5-86E9A0AB6986}">
      <text>
        <r>
          <rPr>
            <b/>
            <sz val="9"/>
            <color indexed="81"/>
            <rFont val="Tahoma"/>
            <family val="2"/>
          </rPr>
          <t>Dominique:</t>
        </r>
        <r>
          <rPr>
            <sz val="9"/>
            <color indexed="81"/>
            <rFont val="Tahoma"/>
            <family val="2"/>
          </rPr>
          <t xml:space="preserve">
Mettre seulement Non ou date si délai d'utilisation
</t>
        </r>
      </text>
    </comment>
    <comment ref="A171" authorId="0" shapeId="0" xr:uid="{CD8BFE3F-F641-4ABA-9427-FEC868A97F2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71" authorId="0" shapeId="0" xr:uid="{7C5D88E1-9FDB-4F45-86C6-AAEA88711498}">
      <text>
        <r>
          <rPr>
            <b/>
            <sz val="9"/>
            <color indexed="81"/>
            <rFont val="Tahoma"/>
            <family val="2"/>
          </rPr>
          <t>Dominique:</t>
        </r>
        <r>
          <rPr>
            <sz val="9"/>
            <color indexed="81"/>
            <rFont val="Tahoma"/>
            <family val="2"/>
          </rPr>
          <t xml:space="preserve">
Mettre seulement Non ou date si délai d'utilisation
</t>
        </r>
      </text>
    </comment>
    <comment ref="A172" authorId="0" shapeId="0" xr:uid="{98C8C0A4-776D-45FB-9067-0FF1A6D2F72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72" authorId="0" shapeId="0" xr:uid="{C279A266-6573-4647-904A-BA7EE6E0E733}">
      <text>
        <r>
          <rPr>
            <b/>
            <sz val="9"/>
            <color indexed="81"/>
            <rFont val="Tahoma"/>
            <family val="2"/>
          </rPr>
          <t>Dominique:</t>
        </r>
        <r>
          <rPr>
            <sz val="9"/>
            <color indexed="81"/>
            <rFont val="Tahoma"/>
            <family val="2"/>
          </rPr>
          <t xml:space="preserve">
Mettre seulement Non ou date si délai d'utilisation
</t>
        </r>
      </text>
    </comment>
    <comment ref="A173" authorId="0" shapeId="0" xr:uid="{5E20002C-2805-4339-9D25-0AD8BAEE21A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73" authorId="0" shapeId="0" xr:uid="{E743A79E-484A-48E2-BC4D-EA2C30FF72A3}">
      <text>
        <r>
          <rPr>
            <b/>
            <sz val="9"/>
            <color indexed="81"/>
            <rFont val="Tahoma"/>
            <family val="2"/>
          </rPr>
          <t>Dominique:</t>
        </r>
        <r>
          <rPr>
            <sz val="9"/>
            <color indexed="81"/>
            <rFont val="Tahoma"/>
            <family val="2"/>
          </rPr>
          <t xml:space="preserve">
Mettre seulement Non ou date si délai d'utilisation
</t>
        </r>
      </text>
    </comment>
    <comment ref="A174" authorId="0" shapeId="0" xr:uid="{A73B20CA-25EB-4178-A4F7-7E9154EAAEA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74" authorId="0" shapeId="0" xr:uid="{7D64C01F-CE3A-473D-A042-AFD2117804B8}">
      <text>
        <r>
          <rPr>
            <b/>
            <sz val="9"/>
            <color indexed="81"/>
            <rFont val="Tahoma"/>
            <family val="2"/>
          </rPr>
          <t>Dominique:</t>
        </r>
        <r>
          <rPr>
            <sz val="9"/>
            <color indexed="81"/>
            <rFont val="Tahoma"/>
            <family val="2"/>
          </rPr>
          <t xml:space="preserve">
Mettre seulement Non ou date si délai d'utilisation
</t>
        </r>
      </text>
    </comment>
    <comment ref="A175" authorId="0" shapeId="0" xr:uid="{F2EE6C9F-6F66-4037-8DA0-033F59BEBBF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75" authorId="0" shapeId="0" xr:uid="{81B3E244-C6FD-446A-936A-A9837FDD5DAF}">
      <text>
        <r>
          <rPr>
            <b/>
            <sz val="9"/>
            <color indexed="81"/>
            <rFont val="Tahoma"/>
            <family val="2"/>
          </rPr>
          <t>Dominique:</t>
        </r>
        <r>
          <rPr>
            <sz val="9"/>
            <color indexed="81"/>
            <rFont val="Tahoma"/>
            <family val="2"/>
          </rPr>
          <t xml:space="preserve">
Mettre seulement Non ou date si délai d'utilisation
</t>
        </r>
      </text>
    </comment>
    <comment ref="A176" authorId="0" shapeId="0" xr:uid="{475B6A33-CC79-4F3F-9E59-22C99CDF3A5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76" authorId="0" shapeId="0" xr:uid="{11ADE188-B751-4C32-8D43-2DA37138D14B}">
      <text>
        <r>
          <rPr>
            <b/>
            <sz val="9"/>
            <color indexed="81"/>
            <rFont val="Tahoma"/>
            <family val="2"/>
          </rPr>
          <t>Dominique:</t>
        </r>
        <r>
          <rPr>
            <sz val="9"/>
            <color indexed="81"/>
            <rFont val="Tahoma"/>
            <family val="2"/>
          </rPr>
          <t xml:space="preserve">
Mettre seulement Non ou date si délai d'utilisation
</t>
        </r>
      </text>
    </comment>
    <comment ref="A177" authorId="0" shapeId="0" xr:uid="{973A80E6-5B91-47E0-B00A-7007F3D2669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77" authorId="0" shapeId="0" xr:uid="{5723EC98-B903-4699-B192-9D6D8FA0969E}">
      <text>
        <r>
          <rPr>
            <b/>
            <sz val="9"/>
            <color indexed="81"/>
            <rFont val="Tahoma"/>
            <family val="2"/>
          </rPr>
          <t>Dominique:</t>
        </r>
        <r>
          <rPr>
            <sz val="9"/>
            <color indexed="81"/>
            <rFont val="Tahoma"/>
            <family val="2"/>
          </rPr>
          <t xml:space="preserve">
Mettre seulement Non ou date si délai d'utilisation
</t>
        </r>
      </text>
    </comment>
    <comment ref="A178" authorId="0" shapeId="0" xr:uid="{E0446226-59B9-40F9-B105-C89A308A60A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78" authorId="0" shapeId="0" xr:uid="{6F0A99F9-44A2-41C0-879D-D25055DAE1F3}">
      <text>
        <r>
          <rPr>
            <b/>
            <sz val="9"/>
            <color indexed="81"/>
            <rFont val="Tahoma"/>
            <family val="2"/>
          </rPr>
          <t>Dominique:</t>
        </r>
        <r>
          <rPr>
            <sz val="9"/>
            <color indexed="81"/>
            <rFont val="Tahoma"/>
            <family val="2"/>
          </rPr>
          <t xml:space="preserve">
Mettre seulement Non ou date si délai d'utilisation
</t>
        </r>
      </text>
    </comment>
    <comment ref="A179" authorId="0" shapeId="0" xr:uid="{DFAA979D-E5B4-4D12-81B8-54740DD9C87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79" authorId="0" shapeId="0" xr:uid="{448F5D26-B0CE-4EA9-94C7-A9A5E8EB42E3}">
      <text>
        <r>
          <rPr>
            <b/>
            <sz val="9"/>
            <color indexed="81"/>
            <rFont val="Tahoma"/>
            <family val="2"/>
          </rPr>
          <t>Dominique:</t>
        </r>
        <r>
          <rPr>
            <sz val="9"/>
            <color indexed="81"/>
            <rFont val="Tahoma"/>
            <family val="2"/>
          </rPr>
          <t xml:space="preserve">
Mettre seulement Non ou date si délai d'utilisation
</t>
        </r>
      </text>
    </comment>
    <comment ref="A180" authorId="0" shapeId="0" xr:uid="{6ED6885A-9012-4FD3-867B-B513E1C5456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80" authorId="0" shapeId="0" xr:uid="{A17F6EF9-BA34-4534-8D8F-B6DD219B1AE3}">
      <text>
        <r>
          <rPr>
            <b/>
            <sz val="9"/>
            <color indexed="81"/>
            <rFont val="Tahoma"/>
            <family val="2"/>
          </rPr>
          <t>Dominique:</t>
        </r>
        <r>
          <rPr>
            <sz val="9"/>
            <color indexed="81"/>
            <rFont val="Tahoma"/>
            <family val="2"/>
          </rPr>
          <t xml:space="preserve">
Mettre seulement Non ou date si délai d'utilisation
</t>
        </r>
      </text>
    </comment>
    <comment ref="A181" authorId="0" shapeId="0" xr:uid="{A4BA0719-BC31-473E-B6E6-960BEAD6920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81" authorId="0" shapeId="0" xr:uid="{FD73E0EF-AD5B-4CF5-B956-6D30CB3E0684}">
      <text>
        <r>
          <rPr>
            <b/>
            <sz val="9"/>
            <color indexed="81"/>
            <rFont val="Tahoma"/>
            <family val="2"/>
          </rPr>
          <t>Dominique:</t>
        </r>
        <r>
          <rPr>
            <sz val="9"/>
            <color indexed="81"/>
            <rFont val="Tahoma"/>
            <family val="2"/>
          </rPr>
          <t xml:space="preserve">
Mettre seulement Non ou date si délai d'utilisation
</t>
        </r>
      </text>
    </comment>
    <comment ref="A182" authorId="0" shapeId="0" xr:uid="{21C9038A-602A-44A2-8DF7-76722C3A3C0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82" authorId="0" shapeId="0" xr:uid="{1680B5E4-FAC6-421A-9572-3C51CB92B007}">
      <text>
        <r>
          <rPr>
            <b/>
            <sz val="9"/>
            <color indexed="81"/>
            <rFont val="Tahoma"/>
            <family val="2"/>
          </rPr>
          <t>Dominique:</t>
        </r>
        <r>
          <rPr>
            <sz val="9"/>
            <color indexed="81"/>
            <rFont val="Tahoma"/>
            <family val="2"/>
          </rPr>
          <t xml:space="preserve">
Mettre seulement Non ou date si délai d'utilisation
</t>
        </r>
      </text>
    </comment>
    <comment ref="A183" authorId="0" shapeId="0" xr:uid="{F60DC908-2CA0-4CB3-97C7-BC15B85517A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83" authorId="0" shapeId="0" xr:uid="{7607983B-5348-4706-8604-C7C42992D286}">
      <text>
        <r>
          <rPr>
            <b/>
            <sz val="9"/>
            <color indexed="81"/>
            <rFont val="Tahoma"/>
            <family val="2"/>
          </rPr>
          <t>Dominique:</t>
        </r>
        <r>
          <rPr>
            <sz val="9"/>
            <color indexed="81"/>
            <rFont val="Tahoma"/>
            <family val="2"/>
          </rPr>
          <t xml:space="preserve">
Mettre seulement Non ou date si délai d'utilisation
</t>
        </r>
      </text>
    </comment>
    <comment ref="A184" authorId="0" shapeId="0" xr:uid="{C36F1A46-7BDA-426D-9365-619417FF763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84" authorId="0" shapeId="0" xr:uid="{286138DF-6A6A-4446-8DFE-F10FFD895105}">
      <text>
        <r>
          <rPr>
            <b/>
            <sz val="9"/>
            <color indexed="81"/>
            <rFont val="Tahoma"/>
            <family val="2"/>
          </rPr>
          <t>Dominique:</t>
        </r>
        <r>
          <rPr>
            <sz val="9"/>
            <color indexed="81"/>
            <rFont val="Tahoma"/>
            <family val="2"/>
          </rPr>
          <t xml:space="preserve">
Mettre seulement Non ou date si délai d'utilisation
</t>
        </r>
      </text>
    </comment>
    <comment ref="A185" authorId="0" shapeId="0" xr:uid="{41D6DA66-22F7-428B-BD84-FC44FB2A721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85" authorId="0" shapeId="0" xr:uid="{5427AA59-82C7-4E75-9314-9C3C5C03F4A7}">
      <text>
        <r>
          <rPr>
            <b/>
            <sz val="9"/>
            <color indexed="81"/>
            <rFont val="Tahoma"/>
            <family val="2"/>
          </rPr>
          <t>Dominique:</t>
        </r>
        <r>
          <rPr>
            <sz val="9"/>
            <color indexed="81"/>
            <rFont val="Tahoma"/>
            <family val="2"/>
          </rPr>
          <t xml:space="preserve">
Mettre seulement Non ou date si délai d'utilisation
</t>
        </r>
      </text>
    </comment>
    <comment ref="A186" authorId="0" shapeId="0" xr:uid="{59DA05D5-D850-4567-817B-AA55D7FB476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86" authorId="0" shapeId="0" xr:uid="{74791CE2-CE41-42C7-BFC8-BCE466EFEA38}">
      <text>
        <r>
          <rPr>
            <b/>
            <sz val="9"/>
            <color indexed="81"/>
            <rFont val="Tahoma"/>
            <family val="2"/>
          </rPr>
          <t>Dominique:</t>
        </r>
        <r>
          <rPr>
            <sz val="9"/>
            <color indexed="81"/>
            <rFont val="Tahoma"/>
            <family val="2"/>
          </rPr>
          <t xml:space="preserve">
Mettre seulement Non ou date si délai d'utilisation
</t>
        </r>
      </text>
    </comment>
    <comment ref="A187" authorId="0" shapeId="0" xr:uid="{E3C838C5-08AF-410E-A95E-EE81E6ACDBD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87" authorId="0" shapeId="0" xr:uid="{956C6F78-D9B6-4BF7-AC69-9E3D00EB611C}">
      <text>
        <r>
          <rPr>
            <b/>
            <sz val="9"/>
            <color indexed="81"/>
            <rFont val="Tahoma"/>
            <family val="2"/>
          </rPr>
          <t>Dominique:</t>
        </r>
        <r>
          <rPr>
            <sz val="9"/>
            <color indexed="81"/>
            <rFont val="Tahoma"/>
            <family val="2"/>
          </rPr>
          <t xml:space="preserve">
Mettre seulement Non ou date si délai d'utilisation
</t>
        </r>
      </text>
    </comment>
    <comment ref="A188" authorId="0" shapeId="0" xr:uid="{A6A23B20-4026-4F43-A5A8-7BF133F9303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88" authorId="0" shapeId="0" xr:uid="{D0D4E328-64ED-40DB-80E5-77F0CAC4D459}">
      <text>
        <r>
          <rPr>
            <b/>
            <sz val="9"/>
            <color indexed="81"/>
            <rFont val="Tahoma"/>
            <family val="2"/>
          </rPr>
          <t>Dominique:</t>
        </r>
        <r>
          <rPr>
            <sz val="9"/>
            <color indexed="81"/>
            <rFont val="Tahoma"/>
            <family val="2"/>
          </rPr>
          <t xml:space="preserve">
Mettre seulement Non ou date si délai d'utilisation
</t>
        </r>
      </text>
    </comment>
    <comment ref="A189" authorId="0" shapeId="0" xr:uid="{B01C8052-6458-41A7-88F6-D5F4104174A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89" authorId="0" shapeId="0" xr:uid="{A15EB8E2-0700-43AA-B05B-FC049F990EFB}">
      <text>
        <r>
          <rPr>
            <b/>
            <sz val="9"/>
            <color indexed="81"/>
            <rFont val="Tahoma"/>
            <family val="2"/>
          </rPr>
          <t>Dominique:</t>
        </r>
        <r>
          <rPr>
            <sz val="9"/>
            <color indexed="81"/>
            <rFont val="Tahoma"/>
            <family val="2"/>
          </rPr>
          <t xml:space="preserve">
Mettre seulement Non ou date si délai d'utilisation
</t>
        </r>
      </text>
    </comment>
    <comment ref="A190" authorId="0" shapeId="0" xr:uid="{D88EFA58-DDF8-44CF-B07B-CFB8106B503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90" authorId="0" shapeId="0" xr:uid="{85256EDA-2518-458C-9569-705C0A7B47C3}">
      <text>
        <r>
          <rPr>
            <b/>
            <sz val="9"/>
            <color indexed="81"/>
            <rFont val="Tahoma"/>
            <family val="2"/>
          </rPr>
          <t>Dominique:</t>
        </r>
        <r>
          <rPr>
            <sz val="9"/>
            <color indexed="81"/>
            <rFont val="Tahoma"/>
            <family val="2"/>
          </rPr>
          <t xml:space="preserve">
Mettre seulement Non ou date si délai d'utilisation
</t>
        </r>
      </text>
    </comment>
    <comment ref="A191" authorId="0" shapeId="0" xr:uid="{6AEE2DE7-5F69-404A-9D7D-06C900AC8D7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91" authorId="0" shapeId="0" xr:uid="{718637E2-2D4A-49FB-9E7A-11242CD5C6BE}">
      <text>
        <r>
          <rPr>
            <b/>
            <sz val="9"/>
            <color indexed="81"/>
            <rFont val="Tahoma"/>
            <family val="2"/>
          </rPr>
          <t>Dominique:</t>
        </r>
        <r>
          <rPr>
            <sz val="9"/>
            <color indexed="81"/>
            <rFont val="Tahoma"/>
            <family val="2"/>
          </rPr>
          <t xml:space="preserve">
Mettre seulement Non ou date si délai d'utilisation
</t>
        </r>
      </text>
    </comment>
    <comment ref="A192" authorId="0" shapeId="0" xr:uid="{BFFBAF76-D9B2-4BF6-AB82-B7BCAD95B9A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92" authorId="0" shapeId="0" xr:uid="{FBA996DE-9A70-4DF6-8DC6-937A8561B0C8}">
      <text>
        <r>
          <rPr>
            <b/>
            <sz val="9"/>
            <color indexed="81"/>
            <rFont val="Tahoma"/>
            <family val="2"/>
          </rPr>
          <t>Dominique:</t>
        </r>
        <r>
          <rPr>
            <sz val="9"/>
            <color indexed="81"/>
            <rFont val="Tahoma"/>
            <family val="2"/>
          </rPr>
          <t xml:space="preserve">
Mettre seulement Non ou date si délai d'utilisation
</t>
        </r>
      </text>
    </comment>
    <comment ref="A193" authorId="0" shapeId="0" xr:uid="{73B70063-5C40-4866-A47A-7C15238440D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93" authorId="0" shapeId="0" xr:uid="{4CE7B007-FDCD-485D-9D4F-F9F816ADB1A1}">
      <text>
        <r>
          <rPr>
            <b/>
            <sz val="9"/>
            <color indexed="81"/>
            <rFont val="Tahoma"/>
            <family val="2"/>
          </rPr>
          <t>Dominique:</t>
        </r>
        <r>
          <rPr>
            <sz val="9"/>
            <color indexed="81"/>
            <rFont val="Tahoma"/>
            <family val="2"/>
          </rPr>
          <t xml:space="preserve">
Mettre seulement Non ou date si délai d'utilisation
</t>
        </r>
      </text>
    </comment>
    <comment ref="A194" authorId="0" shapeId="0" xr:uid="{A5566B56-46C2-4936-8070-EBB4FABD097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94" authorId="0" shapeId="0" xr:uid="{4C4F9148-F54A-44E7-B3F1-E77463EE7146}">
      <text>
        <r>
          <rPr>
            <b/>
            <sz val="9"/>
            <color indexed="81"/>
            <rFont val="Tahoma"/>
            <family val="2"/>
          </rPr>
          <t>Dominique:</t>
        </r>
        <r>
          <rPr>
            <sz val="9"/>
            <color indexed="81"/>
            <rFont val="Tahoma"/>
            <family val="2"/>
          </rPr>
          <t xml:space="preserve">
Mettre seulement Non ou date si délai d'utilisation
</t>
        </r>
      </text>
    </comment>
    <comment ref="A195" authorId="0" shapeId="0" xr:uid="{FF6AB1C6-5C9C-4220-923F-51018589430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95" authorId="0" shapeId="0" xr:uid="{08C96B65-3E32-431C-9C17-5C83209DFDF5}">
      <text>
        <r>
          <rPr>
            <b/>
            <sz val="9"/>
            <color indexed="81"/>
            <rFont val="Tahoma"/>
            <family val="2"/>
          </rPr>
          <t>Dominique:</t>
        </r>
        <r>
          <rPr>
            <sz val="9"/>
            <color indexed="81"/>
            <rFont val="Tahoma"/>
            <family val="2"/>
          </rPr>
          <t xml:space="preserve">
Mettre seulement Non ou date si délai d'utilisation
</t>
        </r>
      </text>
    </comment>
    <comment ref="A196" authorId="0" shapeId="0" xr:uid="{2B23B942-BFD4-4DB6-BE7D-9B983CDF3D9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96" authorId="0" shapeId="0" xr:uid="{B1769416-94E3-4939-93D7-DEF4C170F4D4}">
      <text>
        <r>
          <rPr>
            <b/>
            <sz val="9"/>
            <color indexed="81"/>
            <rFont val="Tahoma"/>
            <family val="2"/>
          </rPr>
          <t>Dominique:</t>
        </r>
        <r>
          <rPr>
            <sz val="9"/>
            <color indexed="81"/>
            <rFont val="Tahoma"/>
            <family val="2"/>
          </rPr>
          <t xml:space="preserve">
Mettre seulement Non ou date si délai d'utilisation
</t>
        </r>
      </text>
    </comment>
    <comment ref="A197" authorId="0" shapeId="0" xr:uid="{DC462798-E148-4132-BDA1-8F7F27ADE68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97" authorId="0" shapeId="0" xr:uid="{C6F15B32-D8E6-44D2-8A3C-6E49C6145C52}">
      <text>
        <r>
          <rPr>
            <b/>
            <sz val="9"/>
            <color indexed="81"/>
            <rFont val="Tahoma"/>
            <family val="2"/>
          </rPr>
          <t>Dominique:</t>
        </r>
        <r>
          <rPr>
            <sz val="9"/>
            <color indexed="81"/>
            <rFont val="Tahoma"/>
            <family val="2"/>
          </rPr>
          <t xml:space="preserve">
Mettre seulement Non ou date si délai d'utilisation
</t>
        </r>
      </text>
    </comment>
    <comment ref="A198" authorId="0" shapeId="0" xr:uid="{39019AB3-2DA6-49AE-82B7-68A43C1A91E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98" authorId="0" shapeId="0" xr:uid="{14D1C75A-6B85-4630-923C-5CC16CD7C4B6}">
      <text>
        <r>
          <rPr>
            <b/>
            <sz val="9"/>
            <color indexed="81"/>
            <rFont val="Tahoma"/>
            <family val="2"/>
          </rPr>
          <t>Dominique:</t>
        </r>
        <r>
          <rPr>
            <sz val="9"/>
            <color indexed="81"/>
            <rFont val="Tahoma"/>
            <family val="2"/>
          </rPr>
          <t xml:space="preserve">
Mettre seulement Non ou date si délai d'utilisation
</t>
        </r>
      </text>
    </comment>
    <comment ref="A199" authorId="0" shapeId="0" xr:uid="{20AC6EE1-D9B2-4C3E-B02F-323593C3BE8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199" authorId="0" shapeId="0" xr:uid="{33A886D6-6C1B-483F-A30B-F25F5517278D}">
      <text>
        <r>
          <rPr>
            <b/>
            <sz val="9"/>
            <color indexed="81"/>
            <rFont val="Tahoma"/>
            <family val="2"/>
          </rPr>
          <t>Dominique:</t>
        </r>
        <r>
          <rPr>
            <sz val="9"/>
            <color indexed="81"/>
            <rFont val="Tahoma"/>
            <family val="2"/>
          </rPr>
          <t xml:space="preserve">
Mettre seulement Non ou date si délai d'utilisation
</t>
        </r>
      </text>
    </comment>
    <comment ref="A200" authorId="0" shapeId="0" xr:uid="{0BB96884-010C-4105-ABFF-8797700823B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00" authorId="0" shapeId="0" xr:uid="{0EF269CE-6493-4714-A0FC-D5FF4B65E9E4}">
      <text>
        <r>
          <rPr>
            <b/>
            <sz val="9"/>
            <color indexed="81"/>
            <rFont val="Tahoma"/>
            <family val="2"/>
          </rPr>
          <t>Dominique:</t>
        </r>
        <r>
          <rPr>
            <sz val="9"/>
            <color indexed="81"/>
            <rFont val="Tahoma"/>
            <family val="2"/>
          </rPr>
          <t xml:space="preserve">
Mettre seulement Non ou date si délai d'utilisation
</t>
        </r>
      </text>
    </comment>
    <comment ref="A201" authorId="0" shapeId="0" xr:uid="{7F51943E-5434-4BEC-BEDE-9F318C4A9AA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01" authorId="0" shapeId="0" xr:uid="{FA2CAAE5-3A0B-48E9-B7BA-5BEA34DB9178}">
      <text>
        <r>
          <rPr>
            <b/>
            <sz val="9"/>
            <color indexed="81"/>
            <rFont val="Tahoma"/>
            <family val="2"/>
          </rPr>
          <t>Dominique:</t>
        </r>
        <r>
          <rPr>
            <sz val="9"/>
            <color indexed="81"/>
            <rFont val="Tahoma"/>
            <family val="2"/>
          </rPr>
          <t xml:space="preserve">
Mettre seulement Non ou date si délai d'utilisation
</t>
        </r>
      </text>
    </comment>
    <comment ref="A202" authorId="0" shapeId="0" xr:uid="{5994898D-CF71-4C4F-8BFA-20F6B8B0408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02" authorId="0" shapeId="0" xr:uid="{F708539A-6CD0-4664-BC54-A2F03B2A218B}">
      <text>
        <r>
          <rPr>
            <b/>
            <sz val="9"/>
            <color indexed="81"/>
            <rFont val="Tahoma"/>
            <family val="2"/>
          </rPr>
          <t>Dominique:</t>
        </r>
        <r>
          <rPr>
            <sz val="9"/>
            <color indexed="81"/>
            <rFont val="Tahoma"/>
            <family val="2"/>
          </rPr>
          <t xml:space="preserve">
Mettre seulement Non ou date si délai d'utilisation
</t>
        </r>
      </text>
    </comment>
    <comment ref="A203" authorId="0" shapeId="0" xr:uid="{CCCEB04D-8EE0-4018-95CC-34EA2782717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03" authorId="0" shapeId="0" xr:uid="{D2CD2FBC-0598-4F52-8434-CFAF8D19D828}">
      <text>
        <r>
          <rPr>
            <b/>
            <sz val="9"/>
            <color indexed="81"/>
            <rFont val="Tahoma"/>
            <family val="2"/>
          </rPr>
          <t>Dominique:</t>
        </r>
        <r>
          <rPr>
            <sz val="9"/>
            <color indexed="81"/>
            <rFont val="Tahoma"/>
            <family val="2"/>
          </rPr>
          <t xml:space="preserve">
Mettre seulement Non ou date si délai d'utilisation
</t>
        </r>
      </text>
    </comment>
    <comment ref="A204" authorId="0" shapeId="0" xr:uid="{80B73328-43D8-4BBF-A34A-923FC0CD0DE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04" authorId="0" shapeId="0" xr:uid="{1129AEFF-9756-43C9-837F-514B75F9D186}">
      <text>
        <r>
          <rPr>
            <b/>
            <sz val="9"/>
            <color indexed="81"/>
            <rFont val="Tahoma"/>
            <family val="2"/>
          </rPr>
          <t>Dominique:</t>
        </r>
        <r>
          <rPr>
            <sz val="9"/>
            <color indexed="81"/>
            <rFont val="Tahoma"/>
            <family val="2"/>
          </rPr>
          <t xml:space="preserve">
Mettre seulement Non ou date si délai d'utilisation
</t>
        </r>
      </text>
    </comment>
    <comment ref="A205" authorId="0" shapeId="0" xr:uid="{E3BE108C-D2E8-41BC-96FB-870B01AE776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05" authorId="0" shapeId="0" xr:uid="{EAFDC595-C5C7-41B8-ADB9-855E4E367354}">
      <text>
        <r>
          <rPr>
            <b/>
            <sz val="9"/>
            <color indexed="81"/>
            <rFont val="Tahoma"/>
            <family val="2"/>
          </rPr>
          <t>Dominique:</t>
        </r>
        <r>
          <rPr>
            <sz val="9"/>
            <color indexed="81"/>
            <rFont val="Tahoma"/>
            <family val="2"/>
          </rPr>
          <t xml:space="preserve">
Mettre seulement Non ou date si délai d'utilisation
</t>
        </r>
      </text>
    </comment>
    <comment ref="A206" authorId="0" shapeId="0" xr:uid="{85CFF4E5-8DAB-478A-BF40-49B33873174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06" authorId="0" shapeId="0" xr:uid="{77B63B74-73DE-42CE-BEFA-521C62FF39F3}">
      <text>
        <r>
          <rPr>
            <b/>
            <sz val="9"/>
            <color indexed="81"/>
            <rFont val="Tahoma"/>
            <family val="2"/>
          </rPr>
          <t>Dominique:</t>
        </r>
        <r>
          <rPr>
            <sz val="9"/>
            <color indexed="81"/>
            <rFont val="Tahoma"/>
            <family val="2"/>
          </rPr>
          <t xml:space="preserve">
Mettre seulement Non ou date si délai d'utilisation
</t>
        </r>
      </text>
    </comment>
    <comment ref="A207" authorId="0" shapeId="0" xr:uid="{B8C9E5A1-E15C-478F-B74D-6FF6B374F99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07" authorId="0" shapeId="0" xr:uid="{E9E287BD-6149-4DBE-BBF7-00F28D814025}">
      <text>
        <r>
          <rPr>
            <b/>
            <sz val="9"/>
            <color indexed="81"/>
            <rFont val="Tahoma"/>
            <family val="2"/>
          </rPr>
          <t>Dominique:</t>
        </r>
        <r>
          <rPr>
            <sz val="9"/>
            <color indexed="81"/>
            <rFont val="Tahoma"/>
            <family val="2"/>
          </rPr>
          <t xml:space="preserve">
Mettre seulement Non ou date si délai d'utilisation
</t>
        </r>
      </text>
    </comment>
    <comment ref="A208" authorId="0" shapeId="0" xr:uid="{5D469D22-A604-4A7A-9B1D-2A786B0C9A1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08" authorId="0" shapeId="0" xr:uid="{46A80761-8DB5-40AC-92DC-A1ED0EA0D646}">
      <text>
        <r>
          <rPr>
            <b/>
            <sz val="9"/>
            <color indexed="81"/>
            <rFont val="Tahoma"/>
            <family val="2"/>
          </rPr>
          <t>Dominique:</t>
        </r>
        <r>
          <rPr>
            <sz val="9"/>
            <color indexed="81"/>
            <rFont val="Tahoma"/>
            <family val="2"/>
          </rPr>
          <t xml:space="preserve">
Mettre seulement Non ou date si délai d'utilisation
</t>
        </r>
      </text>
    </comment>
    <comment ref="A209" authorId="0" shapeId="0" xr:uid="{D4422454-A94B-40AE-AFA5-E82CF89AC65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09" authorId="0" shapeId="0" xr:uid="{5B61E08F-4068-4B23-896C-846A3C99D0A9}">
      <text>
        <r>
          <rPr>
            <b/>
            <sz val="9"/>
            <color indexed="81"/>
            <rFont val="Tahoma"/>
            <family val="2"/>
          </rPr>
          <t>Dominique:</t>
        </r>
        <r>
          <rPr>
            <sz val="9"/>
            <color indexed="81"/>
            <rFont val="Tahoma"/>
            <family val="2"/>
          </rPr>
          <t xml:space="preserve">
Mettre seulement Non ou date si délai d'utilisation
</t>
        </r>
      </text>
    </comment>
    <comment ref="A210" authorId="0" shapeId="0" xr:uid="{ECDB8F8F-D70E-4E8A-9FAF-7DAB0BE8A4D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10" authorId="0" shapeId="0" xr:uid="{2F5534C6-0E63-4F8A-908D-E3106D8F0787}">
      <text>
        <r>
          <rPr>
            <b/>
            <sz val="9"/>
            <color indexed="81"/>
            <rFont val="Tahoma"/>
            <family val="2"/>
          </rPr>
          <t>Dominique:</t>
        </r>
        <r>
          <rPr>
            <sz val="9"/>
            <color indexed="81"/>
            <rFont val="Tahoma"/>
            <family val="2"/>
          </rPr>
          <t xml:space="preserve">
Mettre seulement Non ou date si délai d'utilisation
</t>
        </r>
      </text>
    </comment>
    <comment ref="A211" authorId="0" shapeId="0" xr:uid="{ACEABDEE-7CE3-4A22-AC78-1A7E39B186C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11" authorId="0" shapeId="0" xr:uid="{6E291850-540D-4DCB-B616-8B22F807380B}">
      <text>
        <r>
          <rPr>
            <b/>
            <sz val="9"/>
            <color indexed="81"/>
            <rFont val="Tahoma"/>
            <family val="2"/>
          </rPr>
          <t>Dominique:</t>
        </r>
        <r>
          <rPr>
            <sz val="9"/>
            <color indexed="81"/>
            <rFont val="Tahoma"/>
            <family val="2"/>
          </rPr>
          <t xml:space="preserve">
Mettre seulement Non ou date si délai d'utilisation
</t>
        </r>
      </text>
    </comment>
    <comment ref="A212" authorId="0" shapeId="0" xr:uid="{25FFF576-5B71-4C65-B268-E9AEA7A9D94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12" authorId="0" shapeId="0" xr:uid="{2171D6B5-A88D-4EC7-AC1F-3B0A97FAA524}">
      <text>
        <r>
          <rPr>
            <b/>
            <sz val="9"/>
            <color indexed="81"/>
            <rFont val="Tahoma"/>
            <family val="2"/>
          </rPr>
          <t>Dominique:</t>
        </r>
        <r>
          <rPr>
            <sz val="9"/>
            <color indexed="81"/>
            <rFont val="Tahoma"/>
            <family val="2"/>
          </rPr>
          <t xml:space="preserve">
Mettre seulement Non ou date si délai d'utilisation
</t>
        </r>
      </text>
    </comment>
    <comment ref="A213" authorId="0" shapeId="0" xr:uid="{6ACB91C2-B33F-4EEC-9DCD-8B73C7F38CA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13" authorId="0" shapeId="0" xr:uid="{8154BFD4-D01F-4C61-9595-7B28660172D5}">
      <text>
        <r>
          <rPr>
            <b/>
            <sz val="9"/>
            <color indexed="81"/>
            <rFont val="Tahoma"/>
            <family val="2"/>
          </rPr>
          <t>Dominique:</t>
        </r>
        <r>
          <rPr>
            <sz val="9"/>
            <color indexed="81"/>
            <rFont val="Tahoma"/>
            <family val="2"/>
          </rPr>
          <t xml:space="preserve">
Mettre seulement Non ou date si délai d'utilisation
</t>
        </r>
      </text>
    </comment>
    <comment ref="A214" authorId="0" shapeId="0" xr:uid="{D5C536D9-DC9E-4298-A80B-552F62CABE9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14" authorId="0" shapeId="0" xr:uid="{D37E8904-9B5B-407D-B8EB-F91FEA52ECB1}">
      <text>
        <r>
          <rPr>
            <b/>
            <sz val="9"/>
            <color indexed="81"/>
            <rFont val="Tahoma"/>
            <family val="2"/>
          </rPr>
          <t>Dominique:</t>
        </r>
        <r>
          <rPr>
            <sz val="9"/>
            <color indexed="81"/>
            <rFont val="Tahoma"/>
            <family val="2"/>
          </rPr>
          <t xml:space="preserve">
Mettre seulement Non ou date si délai d'utilisation
</t>
        </r>
      </text>
    </comment>
    <comment ref="A215" authorId="0" shapeId="0" xr:uid="{48C85FDC-B36C-4749-A055-4BD7A516177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15" authorId="0" shapeId="0" xr:uid="{ABBA8C69-780F-4E8D-9D49-BBBEAE7C204F}">
      <text>
        <r>
          <rPr>
            <b/>
            <sz val="9"/>
            <color indexed="81"/>
            <rFont val="Tahoma"/>
            <family val="2"/>
          </rPr>
          <t>Dominique:</t>
        </r>
        <r>
          <rPr>
            <sz val="9"/>
            <color indexed="81"/>
            <rFont val="Tahoma"/>
            <family val="2"/>
          </rPr>
          <t xml:space="preserve">
Mettre seulement Non ou date si délai d'utilisation
</t>
        </r>
      </text>
    </comment>
    <comment ref="A216" authorId="0" shapeId="0" xr:uid="{E0BED8C7-DA46-44E7-8F45-72BCAC1FDFF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16" authorId="0" shapeId="0" xr:uid="{60130814-ADDD-4735-908F-A1BBDFF3133D}">
      <text>
        <r>
          <rPr>
            <b/>
            <sz val="9"/>
            <color indexed="81"/>
            <rFont val="Tahoma"/>
            <family val="2"/>
          </rPr>
          <t>Dominique:</t>
        </r>
        <r>
          <rPr>
            <sz val="9"/>
            <color indexed="81"/>
            <rFont val="Tahoma"/>
            <family val="2"/>
          </rPr>
          <t xml:space="preserve">
Mettre seulement Non ou date si délai d'utilisation
</t>
        </r>
      </text>
    </comment>
    <comment ref="A217" authorId="0" shapeId="0" xr:uid="{28CC4F53-26EF-4799-BE3E-8FCA4CF47E5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17" authorId="0" shapeId="0" xr:uid="{A182B53A-CAD4-4D24-B293-ACCDBEE4A58A}">
      <text>
        <r>
          <rPr>
            <b/>
            <sz val="9"/>
            <color indexed="81"/>
            <rFont val="Tahoma"/>
            <family val="2"/>
          </rPr>
          <t>Dominique:</t>
        </r>
        <r>
          <rPr>
            <sz val="9"/>
            <color indexed="81"/>
            <rFont val="Tahoma"/>
            <family val="2"/>
          </rPr>
          <t xml:space="preserve">
Mettre seulement Non ou date si délai d'utilisation
</t>
        </r>
      </text>
    </comment>
    <comment ref="A218" authorId="0" shapeId="0" xr:uid="{AADF7FFC-A948-40CA-9336-ED10528F429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18" authorId="0" shapeId="0" xr:uid="{0D26C701-3120-44B0-802F-79E1BDD75B9D}">
      <text>
        <r>
          <rPr>
            <b/>
            <sz val="9"/>
            <color indexed="81"/>
            <rFont val="Tahoma"/>
            <family val="2"/>
          </rPr>
          <t>Dominique:</t>
        </r>
        <r>
          <rPr>
            <sz val="9"/>
            <color indexed="81"/>
            <rFont val="Tahoma"/>
            <family val="2"/>
          </rPr>
          <t xml:space="preserve">
Mettre seulement Non ou date si délai d'utilisation
</t>
        </r>
      </text>
    </comment>
    <comment ref="A219" authorId="0" shapeId="0" xr:uid="{84DDAAEC-C5B9-4EF3-89A4-831DB98271B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19" authorId="0" shapeId="0" xr:uid="{D27CE016-E228-46E7-8FEE-CB7B4FF9651D}">
      <text>
        <r>
          <rPr>
            <b/>
            <sz val="9"/>
            <color indexed="81"/>
            <rFont val="Tahoma"/>
            <family val="2"/>
          </rPr>
          <t>Dominique:</t>
        </r>
        <r>
          <rPr>
            <sz val="9"/>
            <color indexed="81"/>
            <rFont val="Tahoma"/>
            <family val="2"/>
          </rPr>
          <t xml:space="preserve">
Mettre seulement Non ou date si délai d'utilisation
</t>
        </r>
      </text>
    </comment>
    <comment ref="A220" authorId="0" shapeId="0" xr:uid="{C4389DAC-E878-427C-852B-69028D59CFF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20" authorId="0" shapeId="0" xr:uid="{1E433729-23E1-4427-BE11-8D5B65BCF08A}">
      <text>
        <r>
          <rPr>
            <b/>
            <sz val="9"/>
            <color indexed="81"/>
            <rFont val="Tahoma"/>
            <family val="2"/>
          </rPr>
          <t>Dominique:</t>
        </r>
        <r>
          <rPr>
            <sz val="9"/>
            <color indexed="81"/>
            <rFont val="Tahoma"/>
            <family val="2"/>
          </rPr>
          <t xml:space="preserve">
Mettre seulement Non ou date si délai d'utilisation
</t>
        </r>
      </text>
    </comment>
    <comment ref="A221" authorId="0" shapeId="0" xr:uid="{CCF03505-2029-4391-90D6-FC17B795BE4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21" authorId="0" shapeId="0" xr:uid="{49A0A3F2-0C6E-41DC-8D1D-FD8F7CF6C894}">
      <text>
        <r>
          <rPr>
            <b/>
            <sz val="9"/>
            <color indexed="81"/>
            <rFont val="Tahoma"/>
            <family val="2"/>
          </rPr>
          <t>Dominique:</t>
        </r>
        <r>
          <rPr>
            <sz val="9"/>
            <color indexed="81"/>
            <rFont val="Tahoma"/>
            <family val="2"/>
          </rPr>
          <t xml:space="preserve">
Mettre seulement Non ou date si délai d'utilisation
</t>
        </r>
      </text>
    </comment>
    <comment ref="A222" authorId="0" shapeId="0" xr:uid="{70C0B44B-3B93-43C8-9C23-003AA0C0538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22" authorId="0" shapeId="0" xr:uid="{7750639B-E5F6-4FFA-8854-FC12FD8FFBA1}">
      <text>
        <r>
          <rPr>
            <b/>
            <sz val="9"/>
            <color indexed="81"/>
            <rFont val="Tahoma"/>
            <family val="2"/>
          </rPr>
          <t>Dominique:</t>
        </r>
        <r>
          <rPr>
            <sz val="9"/>
            <color indexed="81"/>
            <rFont val="Tahoma"/>
            <family val="2"/>
          </rPr>
          <t xml:space="preserve">
Mettre seulement Non ou date si délai d'utilisation
</t>
        </r>
      </text>
    </comment>
    <comment ref="A223" authorId="0" shapeId="0" xr:uid="{9AC5141A-1857-4ED0-A4C7-EC5427326AC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23" authorId="0" shapeId="0" xr:uid="{96751C88-2837-494C-949E-AA30D9EF96AB}">
      <text>
        <r>
          <rPr>
            <b/>
            <sz val="9"/>
            <color indexed="81"/>
            <rFont val="Tahoma"/>
            <family val="2"/>
          </rPr>
          <t>Dominique:</t>
        </r>
        <r>
          <rPr>
            <sz val="9"/>
            <color indexed="81"/>
            <rFont val="Tahoma"/>
            <family val="2"/>
          </rPr>
          <t xml:space="preserve">
Mettre seulement Non ou date si délai d'utilisation
</t>
        </r>
      </text>
    </comment>
    <comment ref="A224" authorId="0" shapeId="0" xr:uid="{751C759B-4359-49D4-9E9E-0AB58DF586F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24" authorId="0" shapeId="0" xr:uid="{C8499C25-D8D8-4845-86BE-C8AEF267E47D}">
      <text>
        <r>
          <rPr>
            <b/>
            <sz val="9"/>
            <color indexed="81"/>
            <rFont val="Tahoma"/>
            <family val="2"/>
          </rPr>
          <t>Dominique:</t>
        </r>
        <r>
          <rPr>
            <sz val="9"/>
            <color indexed="81"/>
            <rFont val="Tahoma"/>
            <family val="2"/>
          </rPr>
          <t xml:space="preserve">
Mettre seulement Non ou date si délai d'utilisation
</t>
        </r>
      </text>
    </comment>
    <comment ref="A225" authorId="0" shapeId="0" xr:uid="{65328C80-AC1C-465D-BBE9-8C8ECA073F9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25" authorId="0" shapeId="0" xr:uid="{672CA0E0-DDDD-4B31-BA51-B25534527D2D}">
      <text>
        <r>
          <rPr>
            <b/>
            <sz val="9"/>
            <color indexed="81"/>
            <rFont val="Tahoma"/>
            <family val="2"/>
          </rPr>
          <t>Dominique:</t>
        </r>
        <r>
          <rPr>
            <sz val="9"/>
            <color indexed="81"/>
            <rFont val="Tahoma"/>
            <family val="2"/>
          </rPr>
          <t xml:space="preserve">
Mettre seulement Non ou date si délai d'utilisation
</t>
        </r>
      </text>
    </comment>
    <comment ref="A226" authorId="0" shapeId="0" xr:uid="{152377F5-0810-4170-89BA-4CC4511DFC8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26" authorId="0" shapeId="0" xr:uid="{90F0A36B-06AA-488D-8C72-17A2B320328E}">
      <text>
        <r>
          <rPr>
            <b/>
            <sz val="9"/>
            <color indexed="81"/>
            <rFont val="Tahoma"/>
            <family val="2"/>
          </rPr>
          <t>Dominique:</t>
        </r>
        <r>
          <rPr>
            <sz val="9"/>
            <color indexed="81"/>
            <rFont val="Tahoma"/>
            <family val="2"/>
          </rPr>
          <t xml:space="preserve">
Mettre seulement Non ou date si délai d'utilisation
</t>
        </r>
      </text>
    </comment>
    <comment ref="A227" authorId="0" shapeId="0" xr:uid="{3B8F8282-29B8-4786-B8CA-EC8A95FAEA4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27" authorId="0" shapeId="0" xr:uid="{E2162DBE-F79D-488F-A0FD-E147BCC07314}">
      <text>
        <r>
          <rPr>
            <b/>
            <sz val="9"/>
            <color indexed="81"/>
            <rFont val="Tahoma"/>
            <family val="2"/>
          </rPr>
          <t>Dominique:</t>
        </r>
        <r>
          <rPr>
            <sz val="9"/>
            <color indexed="81"/>
            <rFont val="Tahoma"/>
            <family val="2"/>
          </rPr>
          <t xml:space="preserve">
Mettre seulement Non ou date si délai d'utilisation
</t>
        </r>
      </text>
    </comment>
    <comment ref="A228" authorId="0" shapeId="0" xr:uid="{ED18A901-4C6E-48CD-AFC1-FFBBDA4592F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28" authorId="0" shapeId="0" xr:uid="{9CF75E28-9F5D-4347-8A7A-672421902BF4}">
      <text>
        <r>
          <rPr>
            <b/>
            <sz val="9"/>
            <color indexed="81"/>
            <rFont val="Tahoma"/>
            <family val="2"/>
          </rPr>
          <t>Dominique:</t>
        </r>
        <r>
          <rPr>
            <sz val="9"/>
            <color indexed="81"/>
            <rFont val="Tahoma"/>
            <family val="2"/>
          </rPr>
          <t xml:space="preserve">
Mettre seulement Non ou date si délai d'utilisation
</t>
        </r>
      </text>
    </comment>
    <comment ref="A229" authorId="0" shapeId="0" xr:uid="{D8593B42-711A-49A9-84EC-EDF47FABEDE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29" authorId="0" shapeId="0" xr:uid="{926157E5-DC08-42A2-BFE7-8C848C438205}">
      <text>
        <r>
          <rPr>
            <b/>
            <sz val="9"/>
            <color indexed="81"/>
            <rFont val="Tahoma"/>
            <family val="2"/>
          </rPr>
          <t>Dominique:</t>
        </r>
        <r>
          <rPr>
            <sz val="9"/>
            <color indexed="81"/>
            <rFont val="Tahoma"/>
            <family val="2"/>
          </rPr>
          <t xml:space="preserve">
Mettre seulement Non ou date si délai d'utilisation
</t>
        </r>
      </text>
    </comment>
    <comment ref="A230" authorId="0" shapeId="0" xr:uid="{8DB9F098-2FBA-4094-A2AD-48C26153E50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30" authorId="0" shapeId="0" xr:uid="{9F3A4290-1E53-4382-A5F6-AFDDB93B407F}">
      <text>
        <r>
          <rPr>
            <b/>
            <sz val="9"/>
            <color indexed="81"/>
            <rFont val="Tahoma"/>
            <family val="2"/>
          </rPr>
          <t>Dominique:</t>
        </r>
        <r>
          <rPr>
            <sz val="9"/>
            <color indexed="81"/>
            <rFont val="Tahoma"/>
            <family val="2"/>
          </rPr>
          <t xml:space="preserve">
Mettre seulement Non ou date si délai d'utilisation
</t>
        </r>
      </text>
    </comment>
    <comment ref="A231" authorId="0" shapeId="0" xr:uid="{6A3903D5-90D3-4698-A721-ED3FBE53CA8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31" authorId="0" shapeId="0" xr:uid="{D3E78F2E-ACEE-454C-80EC-AF167BD23E14}">
      <text>
        <r>
          <rPr>
            <b/>
            <sz val="9"/>
            <color indexed="81"/>
            <rFont val="Tahoma"/>
            <family val="2"/>
          </rPr>
          <t>Dominique:</t>
        </r>
        <r>
          <rPr>
            <sz val="9"/>
            <color indexed="81"/>
            <rFont val="Tahoma"/>
            <family val="2"/>
          </rPr>
          <t xml:space="preserve">
Mettre seulement Non ou date si délai d'utilisation
</t>
        </r>
      </text>
    </comment>
    <comment ref="A232" authorId="0" shapeId="0" xr:uid="{F1810DE7-FF84-4A3C-9854-63AAC83EF83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32" authorId="0" shapeId="0" xr:uid="{7D3FFCAE-B37C-4ECF-AA38-91A4FC50034F}">
      <text>
        <r>
          <rPr>
            <b/>
            <sz val="9"/>
            <color indexed="81"/>
            <rFont val="Tahoma"/>
            <family val="2"/>
          </rPr>
          <t>Dominique:</t>
        </r>
        <r>
          <rPr>
            <sz val="9"/>
            <color indexed="81"/>
            <rFont val="Tahoma"/>
            <family val="2"/>
          </rPr>
          <t xml:space="preserve">
Mettre seulement Non ou date si délai d'utilisation
</t>
        </r>
      </text>
    </comment>
    <comment ref="A233" authorId="0" shapeId="0" xr:uid="{0D2E8776-EEBD-4864-8CAB-E13DA4C8FEB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33" authorId="0" shapeId="0" xr:uid="{2AA53A33-1CA0-40AA-8C77-92765FDB1C04}">
      <text>
        <r>
          <rPr>
            <b/>
            <sz val="9"/>
            <color indexed="81"/>
            <rFont val="Tahoma"/>
            <family val="2"/>
          </rPr>
          <t>Dominique:</t>
        </r>
        <r>
          <rPr>
            <sz val="9"/>
            <color indexed="81"/>
            <rFont val="Tahoma"/>
            <family val="2"/>
          </rPr>
          <t xml:space="preserve">
Mettre seulement Non ou date si délai d'utilisation
</t>
        </r>
      </text>
    </comment>
    <comment ref="A234" authorId="0" shapeId="0" xr:uid="{1C4EDCA8-05F2-4016-BD72-883536E5A9F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34" authorId="0" shapeId="0" xr:uid="{43D920E1-C130-4AEC-8792-102F342B7798}">
      <text>
        <r>
          <rPr>
            <b/>
            <sz val="9"/>
            <color indexed="81"/>
            <rFont val="Tahoma"/>
            <family val="2"/>
          </rPr>
          <t>Dominique:</t>
        </r>
        <r>
          <rPr>
            <sz val="9"/>
            <color indexed="81"/>
            <rFont val="Tahoma"/>
            <family val="2"/>
          </rPr>
          <t xml:space="preserve">
Mettre seulement Non ou date si délai d'utilisation
</t>
        </r>
      </text>
    </comment>
    <comment ref="A235" authorId="0" shapeId="0" xr:uid="{FC23591D-AF5E-48CE-9447-55649C73C7F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35" authorId="0" shapeId="0" xr:uid="{4B5E74FF-BDD2-4155-92BA-5A7A390D89BD}">
      <text>
        <r>
          <rPr>
            <b/>
            <sz val="9"/>
            <color indexed="81"/>
            <rFont val="Tahoma"/>
            <family val="2"/>
          </rPr>
          <t>Dominique:</t>
        </r>
        <r>
          <rPr>
            <sz val="9"/>
            <color indexed="81"/>
            <rFont val="Tahoma"/>
            <family val="2"/>
          </rPr>
          <t xml:space="preserve">
Mettre seulement Non ou date si délai d'utilisation
</t>
        </r>
      </text>
    </comment>
    <comment ref="A236" authorId="0" shapeId="0" xr:uid="{8928AAB0-EB38-4E94-AFE8-AA5193F798F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36" authorId="0" shapeId="0" xr:uid="{3FAD6D56-D714-4ECD-BCF6-E2FF54468308}">
      <text>
        <r>
          <rPr>
            <b/>
            <sz val="9"/>
            <color indexed="81"/>
            <rFont val="Tahoma"/>
            <family val="2"/>
          </rPr>
          <t>Dominique:</t>
        </r>
        <r>
          <rPr>
            <sz val="9"/>
            <color indexed="81"/>
            <rFont val="Tahoma"/>
            <family val="2"/>
          </rPr>
          <t xml:space="preserve">
Mettre seulement Non ou date si délai d'utilisation
</t>
        </r>
      </text>
    </comment>
    <comment ref="A237" authorId="0" shapeId="0" xr:uid="{7CC187F7-6F45-4C91-9FA7-4B109CD6130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37" authorId="0" shapeId="0" xr:uid="{B0479961-9DE6-4169-8FFE-A9CBCBEAB762}">
      <text>
        <r>
          <rPr>
            <b/>
            <sz val="9"/>
            <color indexed="81"/>
            <rFont val="Tahoma"/>
            <family val="2"/>
          </rPr>
          <t>Dominique:</t>
        </r>
        <r>
          <rPr>
            <sz val="9"/>
            <color indexed="81"/>
            <rFont val="Tahoma"/>
            <family val="2"/>
          </rPr>
          <t xml:space="preserve">
Mettre seulement Non ou date si délai d'utilisation
</t>
        </r>
      </text>
    </comment>
    <comment ref="A238" authorId="0" shapeId="0" xr:uid="{BB3EF89A-CFAB-4AD4-BC51-FF4E72B8008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38" authorId="0" shapeId="0" xr:uid="{73ACF95C-C461-4716-8207-E25FA76FE9F4}">
      <text>
        <r>
          <rPr>
            <b/>
            <sz val="9"/>
            <color indexed="81"/>
            <rFont val="Tahoma"/>
            <family val="2"/>
          </rPr>
          <t>Dominique:</t>
        </r>
        <r>
          <rPr>
            <sz val="9"/>
            <color indexed="81"/>
            <rFont val="Tahoma"/>
            <family val="2"/>
          </rPr>
          <t xml:space="preserve">
Mettre seulement Non ou date si délai d'utilisation
</t>
        </r>
      </text>
    </comment>
    <comment ref="A239" authorId="0" shapeId="0" xr:uid="{F58EC6C6-380C-4C53-A9A2-834D197F097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39" authorId="0" shapeId="0" xr:uid="{E8A04EB9-AC06-4559-99B4-B18AD1CB320F}">
      <text>
        <r>
          <rPr>
            <b/>
            <sz val="9"/>
            <color indexed="81"/>
            <rFont val="Tahoma"/>
            <family val="2"/>
          </rPr>
          <t>Dominique:</t>
        </r>
        <r>
          <rPr>
            <sz val="9"/>
            <color indexed="81"/>
            <rFont val="Tahoma"/>
            <family val="2"/>
          </rPr>
          <t xml:space="preserve">
Mettre seulement Non ou date si délai d'utilisation
</t>
        </r>
      </text>
    </comment>
    <comment ref="A240" authorId="0" shapeId="0" xr:uid="{4C35C7F0-8D3C-4FEC-BB5B-148D731D905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40" authorId="0" shapeId="0" xr:uid="{FE307CB0-D108-4D33-8BD4-767A90CD71D1}">
      <text>
        <r>
          <rPr>
            <b/>
            <sz val="9"/>
            <color indexed="81"/>
            <rFont val="Tahoma"/>
            <family val="2"/>
          </rPr>
          <t>Dominique:</t>
        </r>
        <r>
          <rPr>
            <sz val="9"/>
            <color indexed="81"/>
            <rFont val="Tahoma"/>
            <family val="2"/>
          </rPr>
          <t xml:space="preserve">
Mettre seulement Non ou date si délai d'utilisation
</t>
        </r>
      </text>
    </comment>
    <comment ref="A241" authorId="0" shapeId="0" xr:uid="{E76C763D-4D20-483A-B997-4992B0D795B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41" authorId="0" shapeId="0" xr:uid="{87CE264F-3EC6-4169-90D8-311D31DFCD39}">
      <text>
        <r>
          <rPr>
            <b/>
            <sz val="9"/>
            <color indexed="81"/>
            <rFont val="Tahoma"/>
            <family val="2"/>
          </rPr>
          <t>Dominique:</t>
        </r>
        <r>
          <rPr>
            <sz val="9"/>
            <color indexed="81"/>
            <rFont val="Tahoma"/>
            <family val="2"/>
          </rPr>
          <t xml:space="preserve">
Mettre seulement Non ou date si délai d'utilisation
</t>
        </r>
      </text>
    </comment>
    <comment ref="A242" authorId="0" shapeId="0" xr:uid="{BE1308D0-538C-49C7-B5F9-513861BEB54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42" authorId="0" shapeId="0" xr:uid="{21BECEAA-8D7A-40D5-A5F4-7E9604FF181C}">
      <text>
        <r>
          <rPr>
            <b/>
            <sz val="9"/>
            <color indexed="81"/>
            <rFont val="Tahoma"/>
            <family val="2"/>
          </rPr>
          <t>Dominique:</t>
        </r>
        <r>
          <rPr>
            <sz val="9"/>
            <color indexed="81"/>
            <rFont val="Tahoma"/>
            <family val="2"/>
          </rPr>
          <t xml:space="preserve">
Mettre seulement Non ou date si délai d'utilisation
</t>
        </r>
      </text>
    </comment>
    <comment ref="A243" authorId="0" shapeId="0" xr:uid="{D8DCF8FD-CEFA-41AD-B92C-18621768EDD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43" authorId="0" shapeId="0" xr:uid="{EB81E837-66A1-4185-8757-5F87BB2A64D2}">
      <text>
        <r>
          <rPr>
            <b/>
            <sz val="9"/>
            <color indexed="81"/>
            <rFont val="Tahoma"/>
            <family val="2"/>
          </rPr>
          <t>Dominique:</t>
        </r>
        <r>
          <rPr>
            <sz val="9"/>
            <color indexed="81"/>
            <rFont val="Tahoma"/>
            <family val="2"/>
          </rPr>
          <t xml:space="preserve">
Mettre seulement Non ou date si délai d'utilisation
</t>
        </r>
      </text>
    </comment>
    <comment ref="A244" authorId="0" shapeId="0" xr:uid="{FA170058-309C-46AD-9B17-70EB4B1D36E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44" authorId="0" shapeId="0" xr:uid="{3508A588-2A56-460C-A32B-3902488F20A6}">
      <text>
        <r>
          <rPr>
            <b/>
            <sz val="9"/>
            <color indexed="81"/>
            <rFont val="Tahoma"/>
            <family val="2"/>
          </rPr>
          <t>Dominique:</t>
        </r>
        <r>
          <rPr>
            <sz val="9"/>
            <color indexed="81"/>
            <rFont val="Tahoma"/>
            <family val="2"/>
          </rPr>
          <t xml:space="preserve">
Mettre seulement Non ou date si délai d'utilisation
</t>
        </r>
      </text>
    </comment>
    <comment ref="A245" authorId="0" shapeId="0" xr:uid="{AA9655D4-1F56-4B4F-A136-F4AA6F9C6FA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45" authorId="0" shapeId="0" xr:uid="{2F5D6F1D-EBBF-4B69-B134-6458556866A0}">
      <text>
        <r>
          <rPr>
            <b/>
            <sz val="9"/>
            <color indexed="81"/>
            <rFont val="Tahoma"/>
            <family val="2"/>
          </rPr>
          <t>Dominique:</t>
        </r>
        <r>
          <rPr>
            <sz val="9"/>
            <color indexed="81"/>
            <rFont val="Tahoma"/>
            <family val="2"/>
          </rPr>
          <t xml:space="preserve">
Mettre seulement Non ou date si délai d'utilisation
</t>
        </r>
      </text>
    </comment>
    <comment ref="A246" authorId="0" shapeId="0" xr:uid="{C5FAE81D-475A-4A03-B9E5-9038A988CCD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46" authorId="0" shapeId="0" xr:uid="{62D75059-ADF9-43C3-9B6C-6017FF03E15D}">
      <text>
        <r>
          <rPr>
            <b/>
            <sz val="9"/>
            <color indexed="81"/>
            <rFont val="Tahoma"/>
            <family val="2"/>
          </rPr>
          <t>Dominique:</t>
        </r>
        <r>
          <rPr>
            <sz val="9"/>
            <color indexed="81"/>
            <rFont val="Tahoma"/>
            <family val="2"/>
          </rPr>
          <t xml:space="preserve">
Mettre seulement Non ou date si délai d'utilisation
</t>
        </r>
      </text>
    </comment>
    <comment ref="A247" authorId="0" shapeId="0" xr:uid="{0BF735DF-BE2B-445A-BBE8-E11C3E00742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47" authorId="0" shapeId="0" xr:uid="{54B34848-57E7-4C10-8DD2-274E46A3E2FB}">
      <text>
        <r>
          <rPr>
            <b/>
            <sz val="9"/>
            <color indexed="81"/>
            <rFont val="Tahoma"/>
            <family val="2"/>
          </rPr>
          <t>Dominique:</t>
        </r>
        <r>
          <rPr>
            <sz val="9"/>
            <color indexed="81"/>
            <rFont val="Tahoma"/>
            <family val="2"/>
          </rPr>
          <t xml:space="preserve">
Mettre seulement Non ou date si délai d'utilisation
</t>
        </r>
      </text>
    </comment>
    <comment ref="A248" authorId="0" shapeId="0" xr:uid="{9D832306-3257-4041-A532-C400A336692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48" authorId="0" shapeId="0" xr:uid="{063EE767-3B0C-4C11-90BA-A297C8DB13CE}">
      <text>
        <r>
          <rPr>
            <b/>
            <sz val="9"/>
            <color indexed="81"/>
            <rFont val="Tahoma"/>
            <family val="2"/>
          </rPr>
          <t>Dominique:</t>
        </r>
        <r>
          <rPr>
            <sz val="9"/>
            <color indexed="81"/>
            <rFont val="Tahoma"/>
            <family val="2"/>
          </rPr>
          <t xml:space="preserve">
Mettre seulement Non ou date si délai d'utilisation
</t>
        </r>
      </text>
    </comment>
    <comment ref="A249" authorId="0" shapeId="0" xr:uid="{2FB86EB6-EAFB-4569-8290-50890DF590D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49" authorId="0" shapeId="0" xr:uid="{70CA0905-DACA-4DB4-8337-8D0C0FC69B87}">
      <text>
        <r>
          <rPr>
            <b/>
            <sz val="9"/>
            <color indexed="81"/>
            <rFont val="Tahoma"/>
            <family val="2"/>
          </rPr>
          <t>Dominique:</t>
        </r>
        <r>
          <rPr>
            <sz val="9"/>
            <color indexed="81"/>
            <rFont val="Tahoma"/>
            <family val="2"/>
          </rPr>
          <t xml:space="preserve">
Mettre seulement Non ou date si délai d'utilisation
</t>
        </r>
      </text>
    </comment>
    <comment ref="A250" authorId="0" shapeId="0" xr:uid="{2A20286C-7526-4403-9227-A308B445D8D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50" authorId="0" shapeId="0" xr:uid="{997DF644-5952-435D-B2E8-B89BE6F56365}">
      <text>
        <r>
          <rPr>
            <b/>
            <sz val="9"/>
            <color indexed="81"/>
            <rFont val="Tahoma"/>
            <family val="2"/>
          </rPr>
          <t>Dominique:</t>
        </r>
        <r>
          <rPr>
            <sz val="9"/>
            <color indexed="81"/>
            <rFont val="Tahoma"/>
            <family val="2"/>
          </rPr>
          <t xml:space="preserve">
Mettre seulement Non ou date si délai d'utilisation
</t>
        </r>
      </text>
    </comment>
    <comment ref="A251" authorId="0" shapeId="0" xr:uid="{3854C2B0-0E76-4EBB-BE71-43AEF61A14F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51" authorId="0" shapeId="0" xr:uid="{B3C2F5F0-5DFA-4528-A1EB-BFFE7ACCCE71}">
      <text>
        <r>
          <rPr>
            <b/>
            <sz val="9"/>
            <color indexed="81"/>
            <rFont val="Tahoma"/>
            <family val="2"/>
          </rPr>
          <t>Dominique:</t>
        </r>
        <r>
          <rPr>
            <sz val="9"/>
            <color indexed="81"/>
            <rFont val="Tahoma"/>
            <family val="2"/>
          </rPr>
          <t xml:space="preserve">
Mettre seulement Non ou date si délai d'utilisation
</t>
        </r>
      </text>
    </comment>
    <comment ref="A252" authorId="0" shapeId="0" xr:uid="{6F758B66-D26A-4CC5-83C8-743E404C7D1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52" authorId="0" shapeId="0" xr:uid="{9DD30736-5CD9-41AD-BF3A-859B70FC41AB}">
      <text>
        <r>
          <rPr>
            <b/>
            <sz val="9"/>
            <color indexed="81"/>
            <rFont val="Tahoma"/>
            <family val="2"/>
          </rPr>
          <t>Dominique:</t>
        </r>
        <r>
          <rPr>
            <sz val="9"/>
            <color indexed="81"/>
            <rFont val="Tahoma"/>
            <family val="2"/>
          </rPr>
          <t xml:space="preserve">
Mettre seulement Non ou date si délai d'utilisation
</t>
        </r>
      </text>
    </comment>
    <comment ref="A253" authorId="0" shapeId="0" xr:uid="{700558DB-BD8A-47E7-8DDC-32B9CEFE0B4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53" authorId="0" shapeId="0" xr:uid="{93F7E011-6910-491E-A4B4-56C47B55983A}">
      <text>
        <r>
          <rPr>
            <b/>
            <sz val="9"/>
            <color indexed="81"/>
            <rFont val="Tahoma"/>
            <family val="2"/>
          </rPr>
          <t>Dominique:</t>
        </r>
        <r>
          <rPr>
            <sz val="9"/>
            <color indexed="81"/>
            <rFont val="Tahoma"/>
            <family val="2"/>
          </rPr>
          <t xml:space="preserve">
Mettre seulement Non ou date si délai d'utilisation
</t>
        </r>
      </text>
    </comment>
    <comment ref="A254" authorId="0" shapeId="0" xr:uid="{A10948F0-A479-4D28-AB00-52B7ED0533C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54" authorId="0" shapeId="0" xr:uid="{EAD240F8-E26B-431C-9042-C62DD9F75DDA}">
      <text>
        <r>
          <rPr>
            <b/>
            <sz val="9"/>
            <color indexed="81"/>
            <rFont val="Tahoma"/>
            <family val="2"/>
          </rPr>
          <t>Dominique:</t>
        </r>
        <r>
          <rPr>
            <sz val="9"/>
            <color indexed="81"/>
            <rFont val="Tahoma"/>
            <family val="2"/>
          </rPr>
          <t xml:space="preserve">
Mettre seulement Non ou date si délai d'utilisation
</t>
        </r>
      </text>
    </comment>
    <comment ref="A255" authorId="0" shapeId="0" xr:uid="{E784A2BF-55A9-47C9-AFC8-2186EB6D333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55" authorId="0" shapeId="0" xr:uid="{74615614-7F6B-4B8A-83A2-652C251DB949}">
      <text>
        <r>
          <rPr>
            <b/>
            <sz val="9"/>
            <color indexed="81"/>
            <rFont val="Tahoma"/>
            <family val="2"/>
          </rPr>
          <t>Dominique:</t>
        </r>
        <r>
          <rPr>
            <sz val="9"/>
            <color indexed="81"/>
            <rFont val="Tahoma"/>
            <family val="2"/>
          </rPr>
          <t xml:space="preserve">
Mettre seulement Non ou date si délai d'utilisation
</t>
        </r>
      </text>
    </comment>
    <comment ref="A256" authorId="0" shapeId="0" xr:uid="{58CA4E27-3869-48A7-A17D-A7EE42CA5BD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56" authorId="0" shapeId="0" xr:uid="{99FADF15-E0B1-43B0-9BEC-D7F7365E2CFF}">
      <text>
        <r>
          <rPr>
            <b/>
            <sz val="9"/>
            <color indexed="81"/>
            <rFont val="Tahoma"/>
            <family val="2"/>
          </rPr>
          <t>Dominique:</t>
        </r>
        <r>
          <rPr>
            <sz val="9"/>
            <color indexed="81"/>
            <rFont val="Tahoma"/>
            <family val="2"/>
          </rPr>
          <t xml:space="preserve">
Mettre seulement Non ou date si délai d'utilisation
</t>
        </r>
      </text>
    </comment>
    <comment ref="A257" authorId="0" shapeId="0" xr:uid="{80523912-4919-4FC7-B404-257686CA16D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57" authorId="0" shapeId="0" xr:uid="{2248EE87-3474-4E79-8914-64469368BAF4}">
      <text>
        <r>
          <rPr>
            <b/>
            <sz val="9"/>
            <color indexed="81"/>
            <rFont val="Tahoma"/>
            <family val="2"/>
          </rPr>
          <t>Dominique:</t>
        </r>
        <r>
          <rPr>
            <sz val="9"/>
            <color indexed="81"/>
            <rFont val="Tahoma"/>
            <family val="2"/>
          </rPr>
          <t xml:space="preserve">
Mettre seulement Non ou date si délai d'utilisation
</t>
        </r>
      </text>
    </comment>
    <comment ref="A258" authorId="0" shapeId="0" xr:uid="{46464619-454B-4352-8BBB-4A490C8EED7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58" authorId="0" shapeId="0" xr:uid="{FE0C17D6-DC47-4F7C-AEBD-66FE961ADAA1}">
      <text>
        <r>
          <rPr>
            <b/>
            <sz val="9"/>
            <color indexed="81"/>
            <rFont val="Tahoma"/>
            <family val="2"/>
          </rPr>
          <t>Dominique:</t>
        </r>
        <r>
          <rPr>
            <sz val="9"/>
            <color indexed="81"/>
            <rFont val="Tahoma"/>
            <family val="2"/>
          </rPr>
          <t xml:space="preserve">
Mettre seulement Non ou date si délai d'utilisation
</t>
        </r>
      </text>
    </comment>
    <comment ref="A259" authorId="0" shapeId="0" xr:uid="{5A568ABA-1668-4E94-BB09-2C9BE482FBB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59" authorId="0" shapeId="0" xr:uid="{227B709C-8598-4619-B537-AD6AD5DCCD31}">
      <text>
        <r>
          <rPr>
            <b/>
            <sz val="9"/>
            <color indexed="81"/>
            <rFont val="Tahoma"/>
            <family val="2"/>
          </rPr>
          <t>Dominique:</t>
        </r>
        <r>
          <rPr>
            <sz val="9"/>
            <color indexed="81"/>
            <rFont val="Tahoma"/>
            <family val="2"/>
          </rPr>
          <t xml:space="preserve">
Mettre seulement Non ou date si délai d'utilisation
</t>
        </r>
      </text>
    </comment>
    <comment ref="A260" authorId="0" shapeId="0" xr:uid="{E98D8662-F010-4BD4-99FB-802B96A1DBB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60" authorId="0" shapeId="0" xr:uid="{44427E71-8D95-4A5F-8755-F9168913005B}">
      <text>
        <r>
          <rPr>
            <b/>
            <sz val="9"/>
            <color indexed="81"/>
            <rFont val="Tahoma"/>
            <family val="2"/>
          </rPr>
          <t>Dominique:</t>
        </r>
        <r>
          <rPr>
            <sz val="9"/>
            <color indexed="81"/>
            <rFont val="Tahoma"/>
            <family val="2"/>
          </rPr>
          <t xml:space="preserve">
Mettre seulement Non ou date si délai d'utilisation
</t>
        </r>
      </text>
    </comment>
    <comment ref="A261" authorId="0" shapeId="0" xr:uid="{D63CA091-1704-4C95-A88B-8267A328811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61" authorId="0" shapeId="0" xr:uid="{022F6850-F485-421E-935A-7DFD22BD8EAE}">
      <text>
        <r>
          <rPr>
            <b/>
            <sz val="9"/>
            <color indexed="81"/>
            <rFont val="Tahoma"/>
            <family val="2"/>
          </rPr>
          <t>Dominique:</t>
        </r>
        <r>
          <rPr>
            <sz val="9"/>
            <color indexed="81"/>
            <rFont val="Tahoma"/>
            <family val="2"/>
          </rPr>
          <t xml:space="preserve">
Mettre seulement Non ou date si délai d'utilisation
</t>
        </r>
      </text>
    </comment>
    <comment ref="A262" authorId="0" shapeId="0" xr:uid="{6743CF84-7880-405D-944B-BC51BB15532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62" authorId="0" shapeId="0" xr:uid="{E7121930-683E-42BD-9E95-C609FD7AEF1D}">
      <text>
        <r>
          <rPr>
            <b/>
            <sz val="9"/>
            <color indexed="81"/>
            <rFont val="Tahoma"/>
            <family val="2"/>
          </rPr>
          <t>Dominique:</t>
        </r>
        <r>
          <rPr>
            <sz val="9"/>
            <color indexed="81"/>
            <rFont val="Tahoma"/>
            <family val="2"/>
          </rPr>
          <t xml:space="preserve">
Mettre seulement Non ou date si délai d'utilisation
</t>
        </r>
      </text>
    </comment>
    <comment ref="A263" authorId="0" shapeId="0" xr:uid="{69A6ED81-D15B-4DE4-9E19-719F385B90E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63" authorId="0" shapeId="0" xr:uid="{67AA44D9-A822-430F-B7E2-678A4CDC35E5}">
      <text>
        <r>
          <rPr>
            <b/>
            <sz val="9"/>
            <color indexed="81"/>
            <rFont val="Tahoma"/>
            <family val="2"/>
          </rPr>
          <t>Dominique:</t>
        </r>
        <r>
          <rPr>
            <sz val="9"/>
            <color indexed="81"/>
            <rFont val="Tahoma"/>
            <family val="2"/>
          </rPr>
          <t xml:space="preserve">
Mettre seulement Non ou date si délai d'utilisation
</t>
        </r>
      </text>
    </comment>
    <comment ref="A264" authorId="0" shapeId="0" xr:uid="{83D2A963-8AE2-4062-8681-BBDF3593A22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64" authorId="0" shapeId="0" xr:uid="{A65538C8-F182-45F0-A468-5443AF6D4C63}">
      <text>
        <r>
          <rPr>
            <b/>
            <sz val="9"/>
            <color indexed="81"/>
            <rFont val="Tahoma"/>
            <family val="2"/>
          </rPr>
          <t>Dominique:</t>
        </r>
        <r>
          <rPr>
            <sz val="9"/>
            <color indexed="81"/>
            <rFont val="Tahoma"/>
            <family val="2"/>
          </rPr>
          <t xml:space="preserve">
Mettre seulement Non ou date si délai d'utilisation
</t>
        </r>
      </text>
    </comment>
    <comment ref="A265" authorId="0" shapeId="0" xr:uid="{96ABAFE6-56FB-496F-8E54-9C2146C5FBF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65" authorId="0" shapeId="0" xr:uid="{112AC15B-E6D7-4180-8159-CC834A530E6B}">
      <text>
        <r>
          <rPr>
            <b/>
            <sz val="9"/>
            <color indexed="81"/>
            <rFont val="Tahoma"/>
            <family val="2"/>
          </rPr>
          <t>Dominique:</t>
        </r>
        <r>
          <rPr>
            <sz val="9"/>
            <color indexed="81"/>
            <rFont val="Tahoma"/>
            <family val="2"/>
          </rPr>
          <t xml:space="preserve">
Mettre seulement Non ou date si délai d'utilisation
</t>
        </r>
      </text>
    </comment>
    <comment ref="A266" authorId="0" shapeId="0" xr:uid="{F5B1F444-71B4-4F66-9879-BABF87C1E29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66" authorId="0" shapeId="0" xr:uid="{2BDA3A45-934A-4847-A679-AF74662FB691}">
      <text>
        <r>
          <rPr>
            <b/>
            <sz val="9"/>
            <color indexed="81"/>
            <rFont val="Tahoma"/>
            <family val="2"/>
          </rPr>
          <t>Dominique:</t>
        </r>
        <r>
          <rPr>
            <sz val="9"/>
            <color indexed="81"/>
            <rFont val="Tahoma"/>
            <family val="2"/>
          </rPr>
          <t xml:space="preserve">
Mettre seulement Non ou date si délai d'utilisation
</t>
        </r>
      </text>
    </comment>
    <comment ref="A267" authorId="0" shapeId="0" xr:uid="{739E6D20-0B35-4941-8129-4CE39409AF9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67" authorId="0" shapeId="0" xr:uid="{63983E8A-EC75-4F8C-813A-AA3B839ED72A}">
      <text>
        <r>
          <rPr>
            <b/>
            <sz val="9"/>
            <color indexed="81"/>
            <rFont val="Tahoma"/>
            <family val="2"/>
          </rPr>
          <t>Dominique:</t>
        </r>
        <r>
          <rPr>
            <sz val="9"/>
            <color indexed="81"/>
            <rFont val="Tahoma"/>
            <family val="2"/>
          </rPr>
          <t xml:space="preserve">
Mettre seulement Non ou date si délai d'utilisation
</t>
        </r>
      </text>
    </comment>
    <comment ref="A268" authorId="0" shapeId="0" xr:uid="{312971BE-82F3-4435-A17E-B85D5B510D9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68" authorId="0" shapeId="0" xr:uid="{2A9860AE-00D7-45C9-9CA0-21A455B6F686}">
      <text>
        <r>
          <rPr>
            <b/>
            <sz val="9"/>
            <color indexed="81"/>
            <rFont val="Tahoma"/>
            <family val="2"/>
          </rPr>
          <t>Dominique:</t>
        </r>
        <r>
          <rPr>
            <sz val="9"/>
            <color indexed="81"/>
            <rFont val="Tahoma"/>
            <family val="2"/>
          </rPr>
          <t xml:space="preserve">
Mettre seulement Non ou date si délai d'utilisation
</t>
        </r>
      </text>
    </comment>
    <comment ref="A269" authorId="0" shapeId="0" xr:uid="{DFEC137B-7E91-401E-B4CD-E56F0EF2767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69" authorId="0" shapeId="0" xr:uid="{99F45EEF-CCE7-42B8-82BE-25D04BA4AE6B}">
      <text>
        <r>
          <rPr>
            <b/>
            <sz val="9"/>
            <color indexed="81"/>
            <rFont val="Tahoma"/>
            <family val="2"/>
          </rPr>
          <t>Dominique:</t>
        </r>
        <r>
          <rPr>
            <sz val="9"/>
            <color indexed="81"/>
            <rFont val="Tahoma"/>
            <family val="2"/>
          </rPr>
          <t xml:space="preserve">
Mettre seulement Non ou date si délai d'utilisation
</t>
        </r>
      </text>
    </comment>
    <comment ref="A270" authorId="0" shapeId="0" xr:uid="{8C8DCD2C-82EF-44E4-B111-D738F629350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70" authorId="0" shapeId="0" xr:uid="{F03C0AB8-D7E3-4129-9C86-5B45D2F2796F}">
      <text>
        <r>
          <rPr>
            <b/>
            <sz val="9"/>
            <color indexed="81"/>
            <rFont val="Tahoma"/>
            <family val="2"/>
          </rPr>
          <t>Dominique:</t>
        </r>
        <r>
          <rPr>
            <sz val="9"/>
            <color indexed="81"/>
            <rFont val="Tahoma"/>
            <family val="2"/>
          </rPr>
          <t xml:space="preserve">
Mettre seulement Non ou date si délai d'utilisation
</t>
        </r>
      </text>
    </comment>
    <comment ref="A271" authorId="0" shapeId="0" xr:uid="{F63CE464-4EDC-40F8-AFAF-8E36BE3F025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71" authorId="0" shapeId="0" xr:uid="{7966ECF3-78C4-486A-962E-6EF913C93CDF}">
      <text>
        <r>
          <rPr>
            <b/>
            <sz val="9"/>
            <color indexed="81"/>
            <rFont val="Tahoma"/>
            <family val="2"/>
          </rPr>
          <t>Dominique:</t>
        </r>
        <r>
          <rPr>
            <sz val="9"/>
            <color indexed="81"/>
            <rFont val="Tahoma"/>
            <family val="2"/>
          </rPr>
          <t xml:space="preserve">
Mettre seulement Non ou date si délai d'utilisation
</t>
        </r>
      </text>
    </comment>
    <comment ref="A272" authorId="0" shapeId="0" xr:uid="{1C1FC635-5D1C-484E-A206-6DE87152530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72" authorId="0" shapeId="0" xr:uid="{8A0CA4A2-EF11-4D60-A220-3E791FE56633}">
      <text>
        <r>
          <rPr>
            <b/>
            <sz val="9"/>
            <color indexed="81"/>
            <rFont val="Tahoma"/>
            <family val="2"/>
          </rPr>
          <t>Dominique:</t>
        </r>
        <r>
          <rPr>
            <sz val="9"/>
            <color indexed="81"/>
            <rFont val="Tahoma"/>
            <family val="2"/>
          </rPr>
          <t xml:space="preserve">
Mettre seulement Non ou date si délai d'utilisation
</t>
        </r>
      </text>
    </comment>
    <comment ref="A273" authorId="0" shapeId="0" xr:uid="{9D32F3B8-20E2-42A3-8C57-DA68FFF6DEE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73" authorId="0" shapeId="0" xr:uid="{E8CA671E-0836-42CA-9716-F79640EC6628}">
      <text>
        <r>
          <rPr>
            <b/>
            <sz val="9"/>
            <color indexed="81"/>
            <rFont val="Tahoma"/>
            <family val="2"/>
          </rPr>
          <t>Dominique:</t>
        </r>
        <r>
          <rPr>
            <sz val="9"/>
            <color indexed="81"/>
            <rFont val="Tahoma"/>
            <family val="2"/>
          </rPr>
          <t xml:space="preserve">
Mettre seulement Non ou date si délai d'utilisation
</t>
        </r>
      </text>
    </comment>
    <comment ref="A274" authorId="0" shapeId="0" xr:uid="{2586A727-CF03-49DB-A825-A8544A74681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74" authorId="0" shapeId="0" xr:uid="{335C567A-99B4-4B80-B1A5-F25A2090413E}">
      <text>
        <r>
          <rPr>
            <b/>
            <sz val="9"/>
            <color indexed="81"/>
            <rFont val="Tahoma"/>
            <family val="2"/>
          </rPr>
          <t>Dominique:</t>
        </r>
        <r>
          <rPr>
            <sz val="9"/>
            <color indexed="81"/>
            <rFont val="Tahoma"/>
            <family val="2"/>
          </rPr>
          <t xml:space="preserve">
Mettre seulement Non ou date si délai d'utilisation
</t>
        </r>
      </text>
    </comment>
    <comment ref="A275" authorId="0" shapeId="0" xr:uid="{ABD1851B-B4BC-45C5-98F1-39B9F47B97B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75" authorId="0" shapeId="0" xr:uid="{B9EA7715-0EAE-42BE-AF13-748CD6AFB7AF}">
      <text>
        <r>
          <rPr>
            <b/>
            <sz val="9"/>
            <color indexed="81"/>
            <rFont val="Tahoma"/>
            <family val="2"/>
          </rPr>
          <t>Dominique:</t>
        </r>
        <r>
          <rPr>
            <sz val="9"/>
            <color indexed="81"/>
            <rFont val="Tahoma"/>
            <family val="2"/>
          </rPr>
          <t xml:space="preserve">
Mettre seulement Non ou date si délai d'utilisation
</t>
        </r>
      </text>
    </comment>
    <comment ref="A276" authorId="0" shapeId="0" xr:uid="{6E389ADE-F6F4-4EA9-855D-CEFCF2CFF11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76" authorId="0" shapeId="0" xr:uid="{00DD134D-2323-439B-B349-AB7DA538F42A}">
      <text>
        <r>
          <rPr>
            <b/>
            <sz val="9"/>
            <color indexed="81"/>
            <rFont val="Tahoma"/>
            <family val="2"/>
          </rPr>
          <t>Dominique:</t>
        </r>
        <r>
          <rPr>
            <sz val="9"/>
            <color indexed="81"/>
            <rFont val="Tahoma"/>
            <family val="2"/>
          </rPr>
          <t xml:space="preserve">
Mettre seulement Non ou date si délai d'utilisation
</t>
        </r>
      </text>
    </comment>
    <comment ref="A277" authorId="0" shapeId="0" xr:uid="{D1301250-77EB-4CB3-9C25-B726708AC43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77" authorId="0" shapeId="0" xr:uid="{2689FAAE-9D3E-4957-B44D-4F5AA25FB520}">
      <text>
        <r>
          <rPr>
            <b/>
            <sz val="9"/>
            <color indexed="81"/>
            <rFont val="Tahoma"/>
            <family val="2"/>
          </rPr>
          <t>Dominique:</t>
        </r>
        <r>
          <rPr>
            <sz val="9"/>
            <color indexed="81"/>
            <rFont val="Tahoma"/>
            <family val="2"/>
          </rPr>
          <t xml:space="preserve">
Mettre seulement Non ou date si délai d'utilisation
</t>
        </r>
      </text>
    </comment>
    <comment ref="A278" authorId="0" shapeId="0" xr:uid="{A346112D-5F31-4C2D-84E5-D41C446739B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78" authorId="0" shapeId="0" xr:uid="{8B2D5C52-2989-41FE-B889-DE9C5EE40E8D}">
      <text>
        <r>
          <rPr>
            <b/>
            <sz val="9"/>
            <color indexed="81"/>
            <rFont val="Tahoma"/>
            <family val="2"/>
          </rPr>
          <t>Dominique:</t>
        </r>
        <r>
          <rPr>
            <sz val="9"/>
            <color indexed="81"/>
            <rFont val="Tahoma"/>
            <family val="2"/>
          </rPr>
          <t xml:space="preserve">
Mettre seulement Non ou date si délai d'utilisation
</t>
        </r>
      </text>
    </comment>
    <comment ref="A279" authorId="0" shapeId="0" xr:uid="{CE67830E-D135-4727-9698-180AEFB171B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79" authorId="0" shapeId="0" xr:uid="{29450DBD-8FDF-41A6-A072-5648E5387A49}">
      <text>
        <r>
          <rPr>
            <b/>
            <sz val="9"/>
            <color indexed="81"/>
            <rFont val="Tahoma"/>
            <family val="2"/>
          </rPr>
          <t>Dominique:</t>
        </r>
        <r>
          <rPr>
            <sz val="9"/>
            <color indexed="81"/>
            <rFont val="Tahoma"/>
            <family val="2"/>
          </rPr>
          <t xml:space="preserve">
Mettre seulement Non ou date si délai d'utilisation
</t>
        </r>
      </text>
    </comment>
    <comment ref="A280" authorId="0" shapeId="0" xr:uid="{CBBBC97D-A223-4F3F-85C2-42D7B6E4BBE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80" authorId="0" shapeId="0" xr:uid="{19DEABC6-F6D5-41B2-85FC-F3032EE3207C}">
      <text>
        <r>
          <rPr>
            <b/>
            <sz val="9"/>
            <color indexed="81"/>
            <rFont val="Tahoma"/>
            <family val="2"/>
          </rPr>
          <t>Dominique:</t>
        </r>
        <r>
          <rPr>
            <sz val="9"/>
            <color indexed="81"/>
            <rFont val="Tahoma"/>
            <family val="2"/>
          </rPr>
          <t xml:space="preserve">
Mettre seulement Non ou date si délai d'utilisation
</t>
        </r>
      </text>
    </comment>
    <comment ref="A281" authorId="0" shapeId="0" xr:uid="{C7987C63-2CA8-40AC-985C-F2C362D0BE5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81" authorId="0" shapeId="0" xr:uid="{3CAC44C6-8C5B-4DF9-BEAD-0FCA8C789A0A}">
      <text>
        <r>
          <rPr>
            <b/>
            <sz val="9"/>
            <color indexed="81"/>
            <rFont val="Tahoma"/>
            <family val="2"/>
          </rPr>
          <t>Dominique:</t>
        </r>
        <r>
          <rPr>
            <sz val="9"/>
            <color indexed="81"/>
            <rFont val="Tahoma"/>
            <family val="2"/>
          </rPr>
          <t xml:space="preserve">
Mettre seulement Non ou date si délai d'utilisation
</t>
        </r>
      </text>
    </comment>
    <comment ref="A282" authorId="0" shapeId="0" xr:uid="{ED482F0F-B652-4DFB-9734-D869FF57815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82" authorId="0" shapeId="0" xr:uid="{DF78E935-A35D-4304-A54D-1FACF1A2A954}">
      <text>
        <r>
          <rPr>
            <b/>
            <sz val="9"/>
            <color indexed="81"/>
            <rFont val="Tahoma"/>
            <family val="2"/>
          </rPr>
          <t>Dominique:</t>
        </r>
        <r>
          <rPr>
            <sz val="9"/>
            <color indexed="81"/>
            <rFont val="Tahoma"/>
            <family val="2"/>
          </rPr>
          <t xml:space="preserve">
Mettre seulement Non ou date si délai d'utilisation
</t>
        </r>
      </text>
    </comment>
    <comment ref="A283" authorId="0" shapeId="0" xr:uid="{FB953174-CC2B-407D-BF02-FD7B2122ED7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83" authorId="0" shapeId="0" xr:uid="{25D9CEAE-056E-4717-B88A-65AA838E0164}">
      <text>
        <r>
          <rPr>
            <b/>
            <sz val="9"/>
            <color indexed="81"/>
            <rFont val="Tahoma"/>
            <family val="2"/>
          </rPr>
          <t>Dominique:</t>
        </r>
        <r>
          <rPr>
            <sz val="9"/>
            <color indexed="81"/>
            <rFont val="Tahoma"/>
            <family val="2"/>
          </rPr>
          <t xml:space="preserve">
Mettre seulement Non ou date si délai d'utilisation
</t>
        </r>
      </text>
    </comment>
    <comment ref="A284" authorId="0" shapeId="0" xr:uid="{50115776-AEF6-4A00-AA31-748EFC2A815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84" authorId="0" shapeId="0" xr:uid="{0BD5B867-7403-45E2-A7AF-F503F740887A}">
      <text>
        <r>
          <rPr>
            <b/>
            <sz val="9"/>
            <color indexed="81"/>
            <rFont val="Tahoma"/>
            <family val="2"/>
          </rPr>
          <t>Dominique:</t>
        </r>
        <r>
          <rPr>
            <sz val="9"/>
            <color indexed="81"/>
            <rFont val="Tahoma"/>
            <family val="2"/>
          </rPr>
          <t xml:space="preserve">
Mettre seulement Non ou date si délai d'utilisation
</t>
        </r>
      </text>
    </comment>
    <comment ref="A285" authorId="0" shapeId="0" xr:uid="{DAC29E9E-B1AF-49F2-B977-B5A83C45A31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85" authorId="0" shapeId="0" xr:uid="{62E2EDB2-4FC6-4E72-ADC5-CE284A7FE082}">
      <text>
        <r>
          <rPr>
            <b/>
            <sz val="9"/>
            <color indexed="81"/>
            <rFont val="Tahoma"/>
            <family val="2"/>
          </rPr>
          <t>Dominique:</t>
        </r>
        <r>
          <rPr>
            <sz val="9"/>
            <color indexed="81"/>
            <rFont val="Tahoma"/>
            <family val="2"/>
          </rPr>
          <t xml:space="preserve">
Mettre seulement Non ou date si délai d'utilisation
</t>
        </r>
      </text>
    </comment>
    <comment ref="A286" authorId="0" shapeId="0" xr:uid="{54070B3B-3D48-47C3-B63B-1D597D9E565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86" authorId="0" shapeId="0" xr:uid="{34926544-63D0-419A-B98B-35BA4591639F}">
      <text>
        <r>
          <rPr>
            <b/>
            <sz val="9"/>
            <color indexed="81"/>
            <rFont val="Tahoma"/>
            <family val="2"/>
          </rPr>
          <t>Dominique:</t>
        </r>
        <r>
          <rPr>
            <sz val="9"/>
            <color indexed="81"/>
            <rFont val="Tahoma"/>
            <family val="2"/>
          </rPr>
          <t xml:space="preserve">
Mettre seulement Non ou date si délai d'utilisation
</t>
        </r>
      </text>
    </comment>
    <comment ref="A287" authorId="0" shapeId="0" xr:uid="{6A3D92B5-C3DC-4130-BC30-556058EB691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87" authorId="0" shapeId="0" xr:uid="{E737A033-A0D3-4782-A3AF-1386F4B3D05D}">
      <text>
        <r>
          <rPr>
            <b/>
            <sz val="9"/>
            <color indexed="81"/>
            <rFont val="Tahoma"/>
            <family val="2"/>
          </rPr>
          <t>Dominique:</t>
        </r>
        <r>
          <rPr>
            <sz val="9"/>
            <color indexed="81"/>
            <rFont val="Tahoma"/>
            <family val="2"/>
          </rPr>
          <t xml:space="preserve">
Mettre seulement Non ou date si délai d'utilisation
</t>
        </r>
      </text>
    </comment>
    <comment ref="A288" authorId="0" shapeId="0" xr:uid="{2EC7B562-DD69-4024-83AD-F438E78F5E1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88" authorId="0" shapeId="0" xr:uid="{8C873592-63D2-4C4B-A2C6-41EA500CE80D}">
      <text>
        <r>
          <rPr>
            <b/>
            <sz val="9"/>
            <color indexed="81"/>
            <rFont val="Tahoma"/>
            <family val="2"/>
          </rPr>
          <t>Dominique:</t>
        </r>
        <r>
          <rPr>
            <sz val="9"/>
            <color indexed="81"/>
            <rFont val="Tahoma"/>
            <family val="2"/>
          </rPr>
          <t xml:space="preserve">
Mettre seulement Non ou date si délai d'utilisation
</t>
        </r>
      </text>
    </comment>
    <comment ref="A289" authorId="0" shapeId="0" xr:uid="{1225785E-33C2-4B69-B54F-4185C0C8AB2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89" authorId="0" shapeId="0" xr:uid="{38DD76CC-FC02-4DFF-B012-0885A75B654E}">
      <text>
        <r>
          <rPr>
            <b/>
            <sz val="9"/>
            <color indexed="81"/>
            <rFont val="Tahoma"/>
            <family val="2"/>
          </rPr>
          <t>Dominique:</t>
        </r>
        <r>
          <rPr>
            <sz val="9"/>
            <color indexed="81"/>
            <rFont val="Tahoma"/>
            <family val="2"/>
          </rPr>
          <t xml:space="preserve">
Mettre seulement Non ou date si délai d'utilisation
</t>
        </r>
      </text>
    </comment>
    <comment ref="A290" authorId="0" shapeId="0" xr:uid="{FABAAA3C-59D5-4083-BF92-2549663008D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90" authorId="0" shapeId="0" xr:uid="{6B515FDE-6BEE-45C5-BC10-13947AE6802A}">
      <text>
        <r>
          <rPr>
            <b/>
            <sz val="9"/>
            <color indexed="81"/>
            <rFont val="Tahoma"/>
            <family val="2"/>
          </rPr>
          <t>Dominique:</t>
        </r>
        <r>
          <rPr>
            <sz val="9"/>
            <color indexed="81"/>
            <rFont val="Tahoma"/>
            <family val="2"/>
          </rPr>
          <t xml:space="preserve">
Mettre seulement Non ou date si délai d'utilisation
</t>
        </r>
      </text>
    </comment>
    <comment ref="A291" authorId="0" shapeId="0" xr:uid="{71FD925D-7893-4A8C-81EB-6BC5B29F855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91" authorId="0" shapeId="0" xr:uid="{E40B294B-9486-4D55-BDD9-C03FB02BEDCA}">
      <text>
        <r>
          <rPr>
            <b/>
            <sz val="9"/>
            <color indexed="81"/>
            <rFont val="Tahoma"/>
            <family val="2"/>
          </rPr>
          <t>Dominique:</t>
        </r>
        <r>
          <rPr>
            <sz val="9"/>
            <color indexed="81"/>
            <rFont val="Tahoma"/>
            <family val="2"/>
          </rPr>
          <t xml:space="preserve">
Mettre seulement Non ou date si délai d'utilisation
</t>
        </r>
      </text>
    </comment>
    <comment ref="A292" authorId="0" shapeId="0" xr:uid="{CC691DE4-3643-4985-899F-89BF179B045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92" authorId="0" shapeId="0" xr:uid="{17D85D82-0B79-4F0A-88D9-20BAD6D8529E}">
      <text>
        <r>
          <rPr>
            <b/>
            <sz val="9"/>
            <color indexed="81"/>
            <rFont val="Tahoma"/>
            <family val="2"/>
          </rPr>
          <t>Dominique:</t>
        </r>
        <r>
          <rPr>
            <sz val="9"/>
            <color indexed="81"/>
            <rFont val="Tahoma"/>
            <family val="2"/>
          </rPr>
          <t xml:space="preserve">
Mettre seulement Non ou date si délai d'utilisation
</t>
        </r>
      </text>
    </comment>
    <comment ref="A293" authorId="0" shapeId="0" xr:uid="{CD4CA924-FA54-40A2-997B-CC5250DFD34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93" authorId="0" shapeId="0" xr:uid="{A03AA847-CD4C-45BE-9465-AF328345CA9D}">
      <text>
        <r>
          <rPr>
            <b/>
            <sz val="9"/>
            <color indexed="81"/>
            <rFont val="Tahoma"/>
            <family val="2"/>
          </rPr>
          <t>Dominique:</t>
        </r>
        <r>
          <rPr>
            <sz val="9"/>
            <color indexed="81"/>
            <rFont val="Tahoma"/>
            <family val="2"/>
          </rPr>
          <t xml:space="preserve">
Mettre seulement Non ou date si délai d'utilisation
</t>
        </r>
      </text>
    </comment>
    <comment ref="A294" authorId="0" shapeId="0" xr:uid="{E083877C-477D-4A62-AAD9-733D6E2E8AE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94" authorId="0" shapeId="0" xr:uid="{BDAD285F-04A0-4119-A7CF-D084612C5EEB}">
      <text>
        <r>
          <rPr>
            <b/>
            <sz val="9"/>
            <color indexed="81"/>
            <rFont val="Tahoma"/>
            <family val="2"/>
          </rPr>
          <t>Dominique:</t>
        </r>
        <r>
          <rPr>
            <sz val="9"/>
            <color indexed="81"/>
            <rFont val="Tahoma"/>
            <family val="2"/>
          </rPr>
          <t xml:space="preserve">
Mettre seulement Non ou date si délai d'utilisation
</t>
        </r>
      </text>
    </comment>
    <comment ref="A295" authorId="0" shapeId="0" xr:uid="{F11CFF57-9694-449C-BE1B-20B8EC99419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95" authorId="0" shapeId="0" xr:uid="{A6016F0D-91F6-4241-A695-2E39B8BF5AD0}">
      <text>
        <r>
          <rPr>
            <b/>
            <sz val="9"/>
            <color indexed="81"/>
            <rFont val="Tahoma"/>
            <family val="2"/>
          </rPr>
          <t>Dominique:</t>
        </r>
        <r>
          <rPr>
            <sz val="9"/>
            <color indexed="81"/>
            <rFont val="Tahoma"/>
            <family val="2"/>
          </rPr>
          <t xml:space="preserve">
Mettre seulement Non ou date si délai d'utilisation
</t>
        </r>
      </text>
    </comment>
    <comment ref="A296" authorId="0" shapeId="0" xr:uid="{F280B63C-C6A5-4431-BA5A-FF6366179D1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96" authorId="0" shapeId="0" xr:uid="{0AF6CE20-99DB-4738-A423-C223A200F142}">
      <text>
        <r>
          <rPr>
            <b/>
            <sz val="9"/>
            <color indexed="81"/>
            <rFont val="Tahoma"/>
            <family val="2"/>
          </rPr>
          <t>Dominique:</t>
        </r>
        <r>
          <rPr>
            <sz val="9"/>
            <color indexed="81"/>
            <rFont val="Tahoma"/>
            <family val="2"/>
          </rPr>
          <t xml:space="preserve">
Mettre seulement Non ou date si délai d'utilisation
</t>
        </r>
      </text>
    </comment>
    <comment ref="A297" authorId="0" shapeId="0" xr:uid="{B2E5049A-DFFF-4A98-BA62-9A604E11D71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97" authorId="0" shapeId="0" xr:uid="{7C396B48-4EF9-437D-8798-FB5AF2465457}">
      <text>
        <r>
          <rPr>
            <b/>
            <sz val="9"/>
            <color indexed="81"/>
            <rFont val="Tahoma"/>
            <family val="2"/>
          </rPr>
          <t>Dominique:</t>
        </r>
        <r>
          <rPr>
            <sz val="9"/>
            <color indexed="81"/>
            <rFont val="Tahoma"/>
            <family val="2"/>
          </rPr>
          <t xml:space="preserve">
Mettre seulement Non ou date si délai d'utilisation
</t>
        </r>
      </text>
    </comment>
    <comment ref="A298" authorId="0" shapeId="0" xr:uid="{A4ABF6DB-341B-4A4B-B1FF-BD3C4AB5F36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98" authorId="0" shapeId="0" xr:uid="{AB8C9924-1115-4788-B0CA-4A74049DEB94}">
      <text>
        <r>
          <rPr>
            <b/>
            <sz val="9"/>
            <color indexed="81"/>
            <rFont val="Tahoma"/>
            <family val="2"/>
          </rPr>
          <t>Dominique:</t>
        </r>
        <r>
          <rPr>
            <sz val="9"/>
            <color indexed="81"/>
            <rFont val="Tahoma"/>
            <family val="2"/>
          </rPr>
          <t xml:space="preserve">
Mettre seulement Non ou date si délai d'utilisation
</t>
        </r>
      </text>
    </comment>
    <comment ref="A299" authorId="0" shapeId="0" xr:uid="{95D127AC-79A0-4914-9B7D-8A49AC96D94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299" authorId="0" shapeId="0" xr:uid="{85605E8C-578B-4292-95CE-A69D68C5F3CF}">
      <text>
        <r>
          <rPr>
            <b/>
            <sz val="9"/>
            <color indexed="81"/>
            <rFont val="Tahoma"/>
            <family val="2"/>
          </rPr>
          <t>Dominique:</t>
        </r>
        <r>
          <rPr>
            <sz val="9"/>
            <color indexed="81"/>
            <rFont val="Tahoma"/>
            <family val="2"/>
          </rPr>
          <t xml:space="preserve">
Mettre seulement Non ou date si délai d'utilisation
</t>
        </r>
      </text>
    </comment>
    <comment ref="A300" authorId="0" shapeId="0" xr:uid="{8CB85264-154F-415B-AE2F-46BD428FC4D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00" authorId="0" shapeId="0" xr:uid="{DA14D12C-0BAD-421E-BFEF-DC2AE682E24D}">
      <text>
        <r>
          <rPr>
            <b/>
            <sz val="9"/>
            <color indexed="81"/>
            <rFont val="Tahoma"/>
            <family val="2"/>
          </rPr>
          <t>Dominique:</t>
        </r>
        <r>
          <rPr>
            <sz val="9"/>
            <color indexed="81"/>
            <rFont val="Tahoma"/>
            <family val="2"/>
          </rPr>
          <t xml:space="preserve">
Mettre seulement Non ou date si délai d'utilisation
</t>
        </r>
      </text>
    </comment>
    <comment ref="A301" authorId="0" shapeId="0" xr:uid="{74BE66F6-AF29-497F-8A8F-51C274ADE99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01" authorId="0" shapeId="0" xr:uid="{E9326501-E7C3-4894-89FA-E6575F790E61}">
      <text>
        <r>
          <rPr>
            <b/>
            <sz val="9"/>
            <color indexed="81"/>
            <rFont val="Tahoma"/>
            <family val="2"/>
          </rPr>
          <t>Dominique:</t>
        </r>
        <r>
          <rPr>
            <sz val="9"/>
            <color indexed="81"/>
            <rFont val="Tahoma"/>
            <family val="2"/>
          </rPr>
          <t xml:space="preserve">
Mettre seulement Non ou date si délai d'utilisation
</t>
        </r>
      </text>
    </comment>
    <comment ref="A302" authorId="0" shapeId="0" xr:uid="{308B7866-4598-4A29-8461-DDD2712CDD9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02" authorId="0" shapeId="0" xr:uid="{FE49E5E7-6B69-472B-A69B-4C015C06A1C4}">
      <text>
        <r>
          <rPr>
            <b/>
            <sz val="9"/>
            <color indexed="81"/>
            <rFont val="Tahoma"/>
            <family val="2"/>
          </rPr>
          <t>Dominique:</t>
        </r>
        <r>
          <rPr>
            <sz val="9"/>
            <color indexed="81"/>
            <rFont val="Tahoma"/>
            <family val="2"/>
          </rPr>
          <t xml:space="preserve">
Mettre seulement Non ou date si délai d'utilisation
</t>
        </r>
      </text>
    </comment>
    <comment ref="A303" authorId="0" shapeId="0" xr:uid="{8301C418-A9E7-4051-B309-B651C21FF48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03" authorId="0" shapeId="0" xr:uid="{F26AC80A-779F-468B-87FF-4DC8A420AEF8}">
      <text>
        <r>
          <rPr>
            <b/>
            <sz val="9"/>
            <color indexed="81"/>
            <rFont val="Tahoma"/>
            <family val="2"/>
          </rPr>
          <t>Dominique:</t>
        </r>
        <r>
          <rPr>
            <sz val="9"/>
            <color indexed="81"/>
            <rFont val="Tahoma"/>
            <family val="2"/>
          </rPr>
          <t xml:space="preserve">
Mettre seulement Non ou date si délai d'utilisation
</t>
        </r>
      </text>
    </comment>
    <comment ref="A304" authorId="0" shapeId="0" xr:uid="{7EDFB3D2-6240-400B-AA75-A80BE61FC34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04" authorId="0" shapeId="0" xr:uid="{7BFF7308-C331-4E05-AC3E-862037F26C67}">
      <text>
        <r>
          <rPr>
            <b/>
            <sz val="9"/>
            <color indexed="81"/>
            <rFont val="Tahoma"/>
            <family val="2"/>
          </rPr>
          <t>Dominique:</t>
        </r>
        <r>
          <rPr>
            <sz val="9"/>
            <color indexed="81"/>
            <rFont val="Tahoma"/>
            <family val="2"/>
          </rPr>
          <t xml:space="preserve">
Mettre seulement Non ou date si délai d'utilisation
</t>
        </r>
      </text>
    </comment>
    <comment ref="A305" authorId="0" shapeId="0" xr:uid="{2AB8D64D-01D0-4EE0-94B5-8B007165932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05" authorId="0" shapeId="0" xr:uid="{1793C633-BB64-4A5E-9C5A-8380A7B49F35}">
      <text>
        <r>
          <rPr>
            <b/>
            <sz val="9"/>
            <color indexed="81"/>
            <rFont val="Tahoma"/>
            <family val="2"/>
          </rPr>
          <t>Dominique:</t>
        </r>
        <r>
          <rPr>
            <sz val="9"/>
            <color indexed="81"/>
            <rFont val="Tahoma"/>
            <family val="2"/>
          </rPr>
          <t xml:space="preserve">
Mettre seulement Non ou date si délai d'utilisation
</t>
        </r>
      </text>
    </comment>
    <comment ref="A306" authorId="0" shapeId="0" xr:uid="{AB794D41-0DF4-4A58-A2BF-D6532A71AB7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06" authorId="0" shapeId="0" xr:uid="{D3CE550E-CDFB-4CA0-B35E-75A8E09E59B7}">
      <text>
        <r>
          <rPr>
            <b/>
            <sz val="9"/>
            <color indexed="81"/>
            <rFont val="Tahoma"/>
            <family val="2"/>
          </rPr>
          <t>Dominique:</t>
        </r>
        <r>
          <rPr>
            <sz val="9"/>
            <color indexed="81"/>
            <rFont val="Tahoma"/>
            <family val="2"/>
          </rPr>
          <t xml:space="preserve">
Mettre seulement Non ou date si délai d'utilisation
</t>
        </r>
      </text>
    </comment>
    <comment ref="A307" authorId="0" shapeId="0" xr:uid="{B7C1B219-9EFA-4FE3-AA71-B7EAF8FD200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07" authorId="0" shapeId="0" xr:uid="{4FDBD993-774C-4F68-94AB-1496BBC408E0}">
      <text>
        <r>
          <rPr>
            <b/>
            <sz val="9"/>
            <color indexed="81"/>
            <rFont val="Tahoma"/>
            <family val="2"/>
          </rPr>
          <t>Dominique:</t>
        </r>
        <r>
          <rPr>
            <sz val="9"/>
            <color indexed="81"/>
            <rFont val="Tahoma"/>
            <family val="2"/>
          </rPr>
          <t xml:space="preserve">
Mettre seulement Non ou date si délai d'utilisation
</t>
        </r>
      </text>
    </comment>
    <comment ref="A308" authorId="0" shapeId="0" xr:uid="{ADC22F45-A7DB-44FD-8077-437F5179F7B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08" authorId="0" shapeId="0" xr:uid="{4BF9C945-35F5-4FEF-8451-8141384CD736}">
      <text>
        <r>
          <rPr>
            <b/>
            <sz val="9"/>
            <color indexed="81"/>
            <rFont val="Tahoma"/>
            <family val="2"/>
          </rPr>
          <t>Dominique:</t>
        </r>
        <r>
          <rPr>
            <sz val="9"/>
            <color indexed="81"/>
            <rFont val="Tahoma"/>
            <family val="2"/>
          </rPr>
          <t xml:space="preserve">
Mettre seulement Non ou date si délai d'utilisation
</t>
        </r>
      </text>
    </comment>
    <comment ref="A309" authorId="0" shapeId="0" xr:uid="{074079FB-618A-4EAF-A27D-FE3FBA73A0A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09" authorId="0" shapeId="0" xr:uid="{EDBD80F7-83AD-49D4-9DD5-FC80312EE169}">
      <text>
        <r>
          <rPr>
            <b/>
            <sz val="9"/>
            <color indexed="81"/>
            <rFont val="Tahoma"/>
            <family val="2"/>
          </rPr>
          <t>Dominique:</t>
        </r>
        <r>
          <rPr>
            <sz val="9"/>
            <color indexed="81"/>
            <rFont val="Tahoma"/>
            <family val="2"/>
          </rPr>
          <t xml:space="preserve">
Mettre seulement Non ou date si délai d'utilisation
</t>
        </r>
      </text>
    </comment>
    <comment ref="A310" authorId="0" shapeId="0" xr:uid="{B955C505-72F7-4F7F-8EDD-DE96F47C9B5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10" authorId="0" shapeId="0" xr:uid="{C804E360-6C5B-4F9E-896F-9BFF4D3E2AFE}">
      <text>
        <r>
          <rPr>
            <b/>
            <sz val="9"/>
            <color indexed="81"/>
            <rFont val="Tahoma"/>
            <family val="2"/>
          </rPr>
          <t>Dominique:</t>
        </r>
        <r>
          <rPr>
            <sz val="9"/>
            <color indexed="81"/>
            <rFont val="Tahoma"/>
            <family val="2"/>
          </rPr>
          <t xml:space="preserve">
Mettre seulement Non ou date si délai d'utilisation
</t>
        </r>
      </text>
    </comment>
    <comment ref="A311" authorId="0" shapeId="0" xr:uid="{7E8EC7C3-5D74-4C8F-A2FB-0FB237373E0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11" authorId="0" shapeId="0" xr:uid="{617DA27E-BC67-4B91-B95A-31D47A887E11}">
      <text>
        <r>
          <rPr>
            <b/>
            <sz val="9"/>
            <color indexed="81"/>
            <rFont val="Tahoma"/>
            <family val="2"/>
          </rPr>
          <t>Dominique:</t>
        </r>
        <r>
          <rPr>
            <sz val="9"/>
            <color indexed="81"/>
            <rFont val="Tahoma"/>
            <family val="2"/>
          </rPr>
          <t xml:space="preserve">
Mettre seulement Non ou date si délai d'utilisation
</t>
        </r>
      </text>
    </comment>
    <comment ref="A312" authorId="0" shapeId="0" xr:uid="{BDB451D6-93AE-46F5-BB7E-7BFC18D9BFD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12" authorId="0" shapeId="0" xr:uid="{60D6DB4E-9268-4BE6-9AFD-B19ED46050FA}">
      <text>
        <r>
          <rPr>
            <b/>
            <sz val="9"/>
            <color indexed="81"/>
            <rFont val="Tahoma"/>
            <family val="2"/>
          </rPr>
          <t>Dominique:</t>
        </r>
        <r>
          <rPr>
            <sz val="9"/>
            <color indexed="81"/>
            <rFont val="Tahoma"/>
            <family val="2"/>
          </rPr>
          <t xml:space="preserve">
Mettre seulement Non ou date si délai d'utilisation
</t>
        </r>
      </text>
    </comment>
    <comment ref="A313" authorId="0" shapeId="0" xr:uid="{07DB6F67-C005-45EA-8349-0CDBD28588D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13" authorId="0" shapeId="0" xr:uid="{13651ED9-FFE0-4465-85CE-CB69AC4E1F11}">
      <text>
        <r>
          <rPr>
            <b/>
            <sz val="9"/>
            <color indexed="81"/>
            <rFont val="Tahoma"/>
            <family val="2"/>
          </rPr>
          <t>Dominique:</t>
        </r>
        <r>
          <rPr>
            <sz val="9"/>
            <color indexed="81"/>
            <rFont val="Tahoma"/>
            <family val="2"/>
          </rPr>
          <t xml:space="preserve">
Mettre seulement Non ou date si délai d'utilisation
</t>
        </r>
      </text>
    </comment>
    <comment ref="A314" authorId="0" shapeId="0" xr:uid="{D311ADDE-AD40-428D-81B3-A570391E8D9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14" authorId="0" shapeId="0" xr:uid="{118AF4BB-E595-45FF-AE46-1BDFB2D9FD2D}">
      <text>
        <r>
          <rPr>
            <b/>
            <sz val="9"/>
            <color indexed="81"/>
            <rFont val="Tahoma"/>
            <family val="2"/>
          </rPr>
          <t>Dominique:</t>
        </r>
        <r>
          <rPr>
            <sz val="9"/>
            <color indexed="81"/>
            <rFont val="Tahoma"/>
            <family val="2"/>
          </rPr>
          <t xml:space="preserve">
Mettre seulement Non ou date si délai d'utilisation
</t>
        </r>
      </text>
    </comment>
    <comment ref="A315" authorId="0" shapeId="0" xr:uid="{252E508E-7340-448D-BDE4-3A22D37280D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15" authorId="0" shapeId="0" xr:uid="{4D970E6E-55D8-436E-BE8E-7C8F7D4FD9DA}">
      <text>
        <r>
          <rPr>
            <b/>
            <sz val="9"/>
            <color indexed="81"/>
            <rFont val="Tahoma"/>
            <family val="2"/>
          </rPr>
          <t>Dominique:</t>
        </r>
        <r>
          <rPr>
            <sz val="9"/>
            <color indexed="81"/>
            <rFont val="Tahoma"/>
            <family val="2"/>
          </rPr>
          <t xml:space="preserve">
Mettre seulement Non ou date si délai d'utilisation
</t>
        </r>
      </text>
    </comment>
    <comment ref="A316" authorId="0" shapeId="0" xr:uid="{D179EE74-3D08-406C-A896-F3714207A95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16" authorId="0" shapeId="0" xr:uid="{E0CD44B6-265A-42F8-B631-3DA9B741A579}">
      <text>
        <r>
          <rPr>
            <b/>
            <sz val="9"/>
            <color indexed="81"/>
            <rFont val="Tahoma"/>
            <family val="2"/>
          </rPr>
          <t>Dominique:</t>
        </r>
        <r>
          <rPr>
            <sz val="9"/>
            <color indexed="81"/>
            <rFont val="Tahoma"/>
            <family val="2"/>
          </rPr>
          <t xml:space="preserve">
Mettre seulement Non ou date si délai d'utilisation
</t>
        </r>
      </text>
    </comment>
    <comment ref="A317" authorId="0" shapeId="0" xr:uid="{7FFC5CF6-7353-46FB-93CC-147F88B0635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17" authorId="0" shapeId="0" xr:uid="{8E59DD27-26A2-4193-80E0-88090D5AF2E4}">
      <text>
        <r>
          <rPr>
            <b/>
            <sz val="9"/>
            <color indexed="81"/>
            <rFont val="Tahoma"/>
            <family val="2"/>
          </rPr>
          <t>Dominique:</t>
        </r>
        <r>
          <rPr>
            <sz val="9"/>
            <color indexed="81"/>
            <rFont val="Tahoma"/>
            <family val="2"/>
          </rPr>
          <t xml:space="preserve">
Mettre seulement Non ou date si délai d'utilisation
</t>
        </r>
      </text>
    </comment>
    <comment ref="A318" authorId="0" shapeId="0" xr:uid="{1FFFE5ED-E077-4565-8567-3DAC42310DA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18" authorId="0" shapeId="0" xr:uid="{38E674B9-7E4E-45FC-B8F0-C83D18C70321}">
      <text>
        <r>
          <rPr>
            <b/>
            <sz val="9"/>
            <color indexed="81"/>
            <rFont val="Tahoma"/>
            <family val="2"/>
          </rPr>
          <t>Dominique:</t>
        </r>
        <r>
          <rPr>
            <sz val="9"/>
            <color indexed="81"/>
            <rFont val="Tahoma"/>
            <family val="2"/>
          </rPr>
          <t xml:space="preserve">
Mettre seulement Non ou date si délai d'utilisation
</t>
        </r>
      </text>
    </comment>
    <comment ref="A319" authorId="0" shapeId="0" xr:uid="{C75968EA-AE2D-48E0-8EC4-EAFECC49B8F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19" authorId="0" shapeId="0" xr:uid="{8FFD4130-613B-41DE-9E57-A8AC8F7B2013}">
      <text>
        <r>
          <rPr>
            <b/>
            <sz val="9"/>
            <color indexed="81"/>
            <rFont val="Tahoma"/>
            <family val="2"/>
          </rPr>
          <t>Dominique:</t>
        </r>
        <r>
          <rPr>
            <sz val="9"/>
            <color indexed="81"/>
            <rFont val="Tahoma"/>
            <family val="2"/>
          </rPr>
          <t xml:space="preserve">
Mettre seulement Non ou date si délai d'utilisation
</t>
        </r>
      </text>
    </comment>
    <comment ref="A320" authorId="0" shapeId="0" xr:uid="{31FE5518-6A64-46C5-8FF6-597FDE8928F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20" authorId="0" shapeId="0" xr:uid="{04F761E4-574F-4B75-BFCC-9006C4075778}">
      <text>
        <r>
          <rPr>
            <b/>
            <sz val="9"/>
            <color indexed="81"/>
            <rFont val="Tahoma"/>
            <family val="2"/>
          </rPr>
          <t>Dominique:</t>
        </r>
        <r>
          <rPr>
            <sz val="9"/>
            <color indexed="81"/>
            <rFont val="Tahoma"/>
            <family val="2"/>
          </rPr>
          <t xml:space="preserve">
Mettre seulement Non ou date si délai d'utilisation
</t>
        </r>
      </text>
    </comment>
    <comment ref="A321" authorId="0" shapeId="0" xr:uid="{0004CF8E-38B0-47DE-B832-3A04068F666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21" authorId="0" shapeId="0" xr:uid="{B688753B-4494-437A-8784-DB4644733F22}">
      <text>
        <r>
          <rPr>
            <b/>
            <sz val="9"/>
            <color indexed="81"/>
            <rFont val="Tahoma"/>
            <family val="2"/>
          </rPr>
          <t>Dominique:</t>
        </r>
        <r>
          <rPr>
            <sz val="9"/>
            <color indexed="81"/>
            <rFont val="Tahoma"/>
            <family val="2"/>
          </rPr>
          <t xml:space="preserve">
Mettre seulement Non ou date si délai d'utilisation
</t>
        </r>
      </text>
    </comment>
    <comment ref="A322" authorId="0" shapeId="0" xr:uid="{523467B4-BC08-4107-B7C9-8931FF29353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22" authorId="0" shapeId="0" xr:uid="{E20ADEF7-8067-4066-B301-687046BD2B61}">
      <text>
        <r>
          <rPr>
            <b/>
            <sz val="9"/>
            <color indexed="81"/>
            <rFont val="Tahoma"/>
            <family val="2"/>
          </rPr>
          <t>Dominique:</t>
        </r>
        <r>
          <rPr>
            <sz val="9"/>
            <color indexed="81"/>
            <rFont val="Tahoma"/>
            <family val="2"/>
          </rPr>
          <t xml:space="preserve">
Mettre seulement Non ou date si délai d'utilisation
</t>
        </r>
      </text>
    </comment>
    <comment ref="A323" authorId="0" shapeId="0" xr:uid="{D98DCAC7-E12E-4C5E-950D-335A1EE8C52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23" authorId="0" shapeId="0" xr:uid="{CB4D40DA-4508-4899-A5FE-5DFC2234C0D9}">
      <text>
        <r>
          <rPr>
            <b/>
            <sz val="9"/>
            <color indexed="81"/>
            <rFont val="Tahoma"/>
            <family val="2"/>
          </rPr>
          <t>Dominique:</t>
        </r>
        <r>
          <rPr>
            <sz val="9"/>
            <color indexed="81"/>
            <rFont val="Tahoma"/>
            <family val="2"/>
          </rPr>
          <t xml:space="preserve">
Mettre seulement Non ou date si délai d'utilisation
</t>
        </r>
      </text>
    </comment>
    <comment ref="A324" authorId="0" shapeId="0" xr:uid="{A8ECC709-FCA8-49D4-9137-4EFFA0172B6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24" authorId="0" shapeId="0" xr:uid="{44BC3F1D-D73B-42F4-94A4-404094E7E077}">
      <text>
        <r>
          <rPr>
            <b/>
            <sz val="9"/>
            <color indexed="81"/>
            <rFont val="Tahoma"/>
            <family val="2"/>
          </rPr>
          <t>Dominique:</t>
        </r>
        <r>
          <rPr>
            <sz val="9"/>
            <color indexed="81"/>
            <rFont val="Tahoma"/>
            <family val="2"/>
          </rPr>
          <t xml:space="preserve">
Mettre seulement Non ou date si délai d'utilisation
</t>
        </r>
      </text>
    </comment>
    <comment ref="A325" authorId="0" shapeId="0" xr:uid="{A2633C42-1123-46DB-8812-21B15BAC3F1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25" authorId="0" shapeId="0" xr:uid="{4678144A-74E3-4F2B-A166-4334A41E84C2}">
      <text>
        <r>
          <rPr>
            <b/>
            <sz val="9"/>
            <color indexed="81"/>
            <rFont val="Tahoma"/>
            <family val="2"/>
          </rPr>
          <t>Dominique:</t>
        </r>
        <r>
          <rPr>
            <sz val="9"/>
            <color indexed="81"/>
            <rFont val="Tahoma"/>
            <family val="2"/>
          </rPr>
          <t xml:space="preserve">
Mettre seulement Non ou date si délai d'utilisation
</t>
        </r>
      </text>
    </comment>
    <comment ref="A326" authorId="0" shapeId="0" xr:uid="{EBD71310-DD83-4A30-A364-7E7016BD06E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26" authorId="0" shapeId="0" xr:uid="{435EFD07-F485-4F06-A386-79631838ABDC}">
      <text>
        <r>
          <rPr>
            <b/>
            <sz val="9"/>
            <color indexed="81"/>
            <rFont val="Tahoma"/>
            <family val="2"/>
          </rPr>
          <t>Dominique:</t>
        </r>
        <r>
          <rPr>
            <sz val="9"/>
            <color indexed="81"/>
            <rFont val="Tahoma"/>
            <family val="2"/>
          </rPr>
          <t xml:space="preserve">
Mettre seulement Non ou date si délai d'utilisation
</t>
        </r>
      </text>
    </comment>
    <comment ref="A327" authorId="0" shapeId="0" xr:uid="{BE0215A8-38F1-48D6-A83B-39FB5443F37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27" authorId="0" shapeId="0" xr:uid="{6C1A32FC-6782-4ECE-9680-1F755EB6FC12}">
      <text>
        <r>
          <rPr>
            <b/>
            <sz val="9"/>
            <color indexed="81"/>
            <rFont val="Tahoma"/>
            <family val="2"/>
          </rPr>
          <t>Dominique:</t>
        </r>
        <r>
          <rPr>
            <sz val="9"/>
            <color indexed="81"/>
            <rFont val="Tahoma"/>
            <family val="2"/>
          </rPr>
          <t xml:space="preserve">
Mettre seulement Non ou date si délai d'utilisation
</t>
        </r>
      </text>
    </comment>
    <comment ref="A328" authorId="0" shapeId="0" xr:uid="{5ACBF037-A643-4A35-806B-4A29DE69615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28" authorId="0" shapeId="0" xr:uid="{2C2A02D0-3A86-4527-B006-3FBA8E9A2108}">
      <text>
        <r>
          <rPr>
            <b/>
            <sz val="9"/>
            <color indexed="81"/>
            <rFont val="Tahoma"/>
            <family val="2"/>
          </rPr>
          <t>Dominique:</t>
        </r>
        <r>
          <rPr>
            <sz val="9"/>
            <color indexed="81"/>
            <rFont val="Tahoma"/>
            <family val="2"/>
          </rPr>
          <t xml:space="preserve">
Mettre seulement Non ou date si délai d'utilisation
</t>
        </r>
      </text>
    </comment>
    <comment ref="A329" authorId="0" shapeId="0" xr:uid="{B7EB19AB-005C-4988-B850-E6918678E8D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29" authorId="0" shapeId="0" xr:uid="{955D6A8A-58D6-4D4A-B800-7AB3F0D6A073}">
      <text>
        <r>
          <rPr>
            <b/>
            <sz val="9"/>
            <color indexed="81"/>
            <rFont val="Tahoma"/>
            <family val="2"/>
          </rPr>
          <t>Dominique:</t>
        </r>
        <r>
          <rPr>
            <sz val="9"/>
            <color indexed="81"/>
            <rFont val="Tahoma"/>
            <family val="2"/>
          </rPr>
          <t xml:space="preserve">
Mettre seulement Non ou date si délai d'utilisation
</t>
        </r>
      </text>
    </comment>
    <comment ref="A330" authorId="0" shapeId="0" xr:uid="{6997731F-D5A5-4264-A733-01DB1469027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30" authorId="0" shapeId="0" xr:uid="{4B32FD91-75D3-4BBA-8231-AD72D180795B}">
      <text>
        <r>
          <rPr>
            <b/>
            <sz val="9"/>
            <color indexed="81"/>
            <rFont val="Tahoma"/>
            <family val="2"/>
          </rPr>
          <t>Dominique:</t>
        </r>
        <r>
          <rPr>
            <sz val="9"/>
            <color indexed="81"/>
            <rFont val="Tahoma"/>
            <family val="2"/>
          </rPr>
          <t xml:space="preserve">
Mettre seulement Non ou date si délai d'utilisation
</t>
        </r>
      </text>
    </comment>
    <comment ref="A331" authorId="0" shapeId="0" xr:uid="{339A826C-9B8F-45A9-8398-E69ABDE9FFB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31" authorId="0" shapeId="0" xr:uid="{5EC4F6DA-AFDD-47B5-91E0-82EAB6F26D42}">
      <text>
        <r>
          <rPr>
            <b/>
            <sz val="9"/>
            <color indexed="81"/>
            <rFont val="Tahoma"/>
            <family val="2"/>
          </rPr>
          <t>Dominique:</t>
        </r>
        <r>
          <rPr>
            <sz val="9"/>
            <color indexed="81"/>
            <rFont val="Tahoma"/>
            <family val="2"/>
          </rPr>
          <t xml:space="preserve">
Mettre seulement Non ou date si délai d'utilisation
</t>
        </r>
      </text>
    </comment>
    <comment ref="A332" authorId="0" shapeId="0" xr:uid="{CC621CF6-EBA1-4A04-9C7A-6F41D051F44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32" authorId="0" shapeId="0" xr:uid="{06C7379D-9A92-41C1-A75E-E75140A11227}">
      <text>
        <r>
          <rPr>
            <b/>
            <sz val="9"/>
            <color indexed="81"/>
            <rFont val="Tahoma"/>
            <family val="2"/>
          </rPr>
          <t>Dominique:</t>
        </r>
        <r>
          <rPr>
            <sz val="9"/>
            <color indexed="81"/>
            <rFont val="Tahoma"/>
            <family val="2"/>
          </rPr>
          <t xml:space="preserve">
Mettre seulement Non ou date si délai d'utilisation
</t>
        </r>
      </text>
    </comment>
    <comment ref="A333" authorId="0" shapeId="0" xr:uid="{B545DA56-F223-4C31-8293-30F1F4959FB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33" authorId="0" shapeId="0" xr:uid="{381550BF-BF81-4B3F-B943-39D8E283046B}">
      <text>
        <r>
          <rPr>
            <b/>
            <sz val="9"/>
            <color indexed="81"/>
            <rFont val="Tahoma"/>
            <family val="2"/>
          </rPr>
          <t>Dominique:</t>
        </r>
        <r>
          <rPr>
            <sz val="9"/>
            <color indexed="81"/>
            <rFont val="Tahoma"/>
            <family val="2"/>
          </rPr>
          <t xml:space="preserve">
Mettre seulement Non ou date si délai d'utilisation
</t>
        </r>
      </text>
    </comment>
    <comment ref="A334" authorId="0" shapeId="0" xr:uid="{756B33DF-CFA6-4763-AB90-5D433A62499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34" authorId="0" shapeId="0" xr:uid="{33360343-5F0C-4F09-B706-1E29179C4529}">
      <text>
        <r>
          <rPr>
            <b/>
            <sz val="9"/>
            <color indexed="81"/>
            <rFont val="Tahoma"/>
            <family val="2"/>
          </rPr>
          <t>Dominique:</t>
        </r>
        <r>
          <rPr>
            <sz val="9"/>
            <color indexed="81"/>
            <rFont val="Tahoma"/>
            <family val="2"/>
          </rPr>
          <t xml:space="preserve">
Mettre seulement Non ou date si délai d'utilisation
</t>
        </r>
      </text>
    </comment>
    <comment ref="A335" authorId="0" shapeId="0" xr:uid="{0927311D-D679-47A1-9322-742B8456058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35" authorId="0" shapeId="0" xr:uid="{F3A1BF81-9020-4AF8-B425-8D38969E2307}">
      <text>
        <r>
          <rPr>
            <b/>
            <sz val="9"/>
            <color indexed="81"/>
            <rFont val="Tahoma"/>
            <family val="2"/>
          </rPr>
          <t>Dominique:</t>
        </r>
        <r>
          <rPr>
            <sz val="9"/>
            <color indexed="81"/>
            <rFont val="Tahoma"/>
            <family val="2"/>
          </rPr>
          <t xml:space="preserve">
Mettre seulement Non ou date si délai d'utilisation
</t>
        </r>
      </text>
    </comment>
    <comment ref="A336" authorId="0" shapeId="0" xr:uid="{98574B65-84FB-463D-93F2-D61CE8E9560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36" authorId="0" shapeId="0" xr:uid="{535BD0DB-D6E0-47A4-B8B0-CF1444B74325}">
      <text>
        <r>
          <rPr>
            <b/>
            <sz val="9"/>
            <color indexed="81"/>
            <rFont val="Tahoma"/>
            <family val="2"/>
          </rPr>
          <t>Dominique:</t>
        </r>
        <r>
          <rPr>
            <sz val="9"/>
            <color indexed="81"/>
            <rFont val="Tahoma"/>
            <family val="2"/>
          </rPr>
          <t xml:space="preserve">
Mettre seulement Non ou date si délai d'utilisation
</t>
        </r>
      </text>
    </comment>
    <comment ref="A337" authorId="0" shapeId="0" xr:uid="{0FE15DBB-AA75-438D-B7E8-C9F9FF9FBE6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37" authorId="0" shapeId="0" xr:uid="{220A1011-B051-45C4-A512-02E0A3BC019E}">
      <text>
        <r>
          <rPr>
            <b/>
            <sz val="9"/>
            <color indexed="81"/>
            <rFont val="Tahoma"/>
            <family val="2"/>
          </rPr>
          <t>Dominique:</t>
        </r>
        <r>
          <rPr>
            <sz val="9"/>
            <color indexed="81"/>
            <rFont val="Tahoma"/>
            <family val="2"/>
          </rPr>
          <t xml:space="preserve">
Mettre seulement Non ou date si délai d'utilisation
</t>
        </r>
      </text>
    </comment>
    <comment ref="A338" authorId="0" shapeId="0" xr:uid="{215EA2F3-0975-4EA1-BAB3-54A028C647F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38" authorId="0" shapeId="0" xr:uid="{7F547285-F537-400A-A032-2FD03C96CB07}">
      <text>
        <r>
          <rPr>
            <b/>
            <sz val="9"/>
            <color indexed="81"/>
            <rFont val="Tahoma"/>
            <family val="2"/>
          </rPr>
          <t>Dominique:</t>
        </r>
        <r>
          <rPr>
            <sz val="9"/>
            <color indexed="81"/>
            <rFont val="Tahoma"/>
            <family val="2"/>
          </rPr>
          <t xml:space="preserve">
Mettre seulement Non ou date si délai d'utilisation
</t>
        </r>
      </text>
    </comment>
    <comment ref="A339" authorId="0" shapeId="0" xr:uid="{BA0305D3-B9AA-4A36-B518-D00F963F303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39" authorId="0" shapeId="0" xr:uid="{55E7A245-AB25-4566-B58E-CCF361F05509}">
      <text>
        <r>
          <rPr>
            <b/>
            <sz val="9"/>
            <color indexed="81"/>
            <rFont val="Tahoma"/>
            <family val="2"/>
          </rPr>
          <t>Dominique:</t>
        </r>
        <r>
          <rPr>
            <sz val="9"/>
            <color indexed="81"/>
            <rFont val="Tahoma"/>
            <family val="2"/>
          </rPr>
          <t xml:space="preserve">
Mettre seulement Non ou date si délai d'utilisation
</t>
        </r>
      </text>
    </comment>
    <comment ref="A340" authorId="0" shapeId="0" xr:uid="{8DD65873-E427-4CBB-9623-AF8E5A4B66B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40" authorId="0" shapeId="0" xr:uid="{22A86830-884D-48BE-9F76-F847801EF2BC}">
      <text>
        <r>
          <rPr>
            <b/>
            <sz val="9"/>
            <color indexed="81"/>
            <rFont val="Tahoma"/>
            <family val="2"/>
          </rPr>
          <t>Dominique:</t>
        </r>
        <r>
          <rPr>
            <sz val="9"/>
            <color indexed="81"/>
            <rFont val="Tahoma"/>
            <family val="2"/>
          </rPr>
          <t xml:space="preserve">
Mettre seulement Non ou date si délai d'utilisation
</t>
        </r>
      </text>
    </comment>
    <comment ref="A341" authorId="0" shapeId="0" xr:uid="{5C35336E-0E9E-47D4-9241-3DA852AA550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41" authorId="0" shapeId="0" xr:uid="{9E2C4CB3-F15C-4CBE-ACFA-31D9660FA9D7}">
      <text>
        <r>
          <rPr>
            <b/>
            <sz val="9"/>
            <color indexed="81"/>
            <rFont val="Tahoma"/>
            <family val="2"/>
          </rPr>
          <t>Dominique:</t>
        </r>
        <r>
          <rPr>
            <sz val="9"/>
            <color indexed="81"/>
            <rFont val="Tahoma"/>
            <family val="2"/>
          </rPr>
          <t xml:space="preserve">
Mettre seulement Non ou date si délai d'utilisation
</t>
        </r>
      </text>
    </comment>
    <comment ref="A342" authorId="0" shapeId="0" xr:uid="{E80192B8-CDE4-48ED-A54C-030330ED792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42" authorId="0" shapeId="0" xr:uid="{28657CB3-409D-437C-AFD1-54AD36194579}">
      <text>
        <r>
          <rPr>
            <b/>
            <sz val="9"/>
            <color indexed="81"/>
            <rFont val="Tahoma"/>
            <family val="2"/>
          </rPr>
          <t>Dominique:</t>
        </r>
        <r>
          <rPr>
            <sz val="9"/>
            <color indexed="81"/>
            <rFont val="Tahoma"/>
            <family val="2"/>
          </rPr>
          <t xml:space="preserve">
Mettre seulement Non ou date si délai d'utilisation
</t>
        </r>
      </text>
    </comment>
    <comment ref="A343" authorId="0" shapeId="0" xr:uid="{E0C00A5F-D582-4523-9841-ACC5053EB9F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43" authorId="0" shapeId="0" xr:uid="{FEC155D1-00B6-4648-A0A0-38970DC910F1}">
      <text>
        <r>
          <rPr>
            <b/>
            <sz val="9"/>
            <color indexed="81"/>
            <rFont val="Tahoma"/>
            <family val="2"/>
          </rPr>
          <t>Dominique:</t>
        </r>
        <r>
          <rPr>
            <sz val="9"/>
            <color indexed="81"/>
            <rFont val="Tahoma"/>
            <family val="2"/>
          </rPr>
          <t xml:space="preserve">
Mettre seulement Non ou date si délai d'utilisation
</t>
        </r>
      </text>
    </comment>
    <comment ref="A344" authorId="0" shapeId="0" xr:uid="{77B82934-06D7-48F4-ADF8-124308D052D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44" authorId="0" shapeId="0" xr:uid="{298330EB-6FAA-4CB8-90AC-5C50643FB49B}">
      <text>
        <r>
          <rPr>
            <b/>
            <sz val="9"/>
            <color indexed="81"/>
            <rFont val="Tahoma"/>
            <family val="2"/>
          </rPr>
          <t>Dominique:</t>
        </r>
        <r>
          <rPr>
            <sz val="9"/>
            <color indexed="81"/>
            <rFont val="Tahoma"/>
            <family val="2"/>
          </rPr>
          <t xml:space="preserve">
Mettre seulement Non ou date si délai d'utilisation
</t>
        </r>
      </text>
    </comment>
    <comment ref="A345" authorId="0" shapeId="0" xr:uid="{56CE70D7-58F0-4840-A247-38FF1C8BFC3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45" authorId="0" shapeId="0" xr:uid="{D77B3A63-66D1-4DB0-BB78-375922E8480E}">
      <text>
        <r>
          <rPr>
            <b/>
            <sz val="9"/>
            <color indexed="81"/>
            <rFont val="Tahoma"/>
            <family val="2"/>
          </rPr>
          <t>Dominique:</t>
        </r>
        <r>
          <rPr>
            <sz val="9"/>
            <color indexed="81"/>
            <rFont val="Tahoma"/>
            <family val="2"/>
          </rPr>
          <t xml:space="preserve">
Mettre seulement Non ou date si délai d'utilisation
</t>
        </r>
      </text>
    </comment>
    <comment ref="A346" authorId="0" shapeId="0" xr:uid="{8E6BA5AA-EBA3-44C6-A087-E864797FA10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46" authorId="0" shapeId="0" xr:uid="{49229288-9E54-4DB6-8FD1-522D7BCE3F34}">
      <text>
        <r>
          <rPr>
            <b/>
            <sz val="9"/>
            <color indexed="81"/>
            <rFont val="Tahoma"/>
            <family val="2"/>
          </rPr>
          <t>Dominique:</t>
        </r>
        <r>
          <rPr>
            <sz val="9"/>
            <color indexed="81"/>
            <rFont val="Tahoma"/>
            <family val="2"/>
          </rPr>
          <t xml:space="preserve">
Mettre seulement Non ou date si délai d'utilisation
</t>
        </r>
      </text>
    </comment>
    <comment ref="A347" authorId="0" shapeId="0" xr:uid="{0A040D6F-EB49-4E8B-9900-D6F4A279BF1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47" authorId="0" shapeId="0" xr:uid="{BEE9019E-D393-4F51-99AF-B3C1179026F3}">
      <text>
        <r>
          <rPr>
            <b/>
            <sz val="9"/>
            <color indexed="81"/>
            <rFont val="Tahoma"/>
            <family val="2"/>
          </rPr>
          <t>Dominique:</t>
        </r>
        <r>
          <rPr>
            <sz val="9"/>
            <color indexed="81"/>
            <rFont val="Tahoma"/>
            <family val="2"/>
          </rPr>
          <t xml:space="preserve">
Mettre seulement Non ou date si délai d'utilisation
</t>
        </r>
      </text>
    </comment>
    <comment ref="A348" authorId="0" shapeId="0" xr:uid="{BCB6873B-2846-4067-8235-2416DB91D56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48" authorId="0" shapeId="0" xr:uid="{5ADD0E70-812A-46B5-AE2E-4672E3973DD6}">
      <text>
        <r>
          <rPr>
            <b/>
            <sz val="9"/>
            <color indexed="81"/>
            <rFont val="Tahoma"/>
            <family val="2"/>
          </rPr>
          <t>Dominique:</t>
        </r>
        <r>
          <rPr>
            <sz val="9"/>
            <color indexed="81"/>
            <rFont val="Tahoma"/>
            <family val="2"/>
          </rPr>
          <t xml:space="preserve">
Mettre seulement Non ou date si délai d'utilisation
</t>
        </r>
      </text>
    </comment>
    <comment ref="A349" authorId="0" shapeId="0" xr:uid="{1E8649D7-6ACC-480F-B5DE-B1BC0E2A61C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49" authorId="0" shapeId="0" xr:uid="{3BF473EF-AF4A-433A-AC10-3385D51B9D3B}">
      <text>
        <r>
          <rPr>
            <b/>
            <sz val="9"/>
            <color indexed="81"/>
            <rFont val="Tahoma"/>
            <family val="2"/>
          </rPr>
          <t>Dominique:</t>
        </r>
        <r>
          <rPr>
            <sz val="9"/>
            <color indexed="81"/>
            <rFont val="Tahoma"/>
            <family val="2"/>
          </rPr>
          <t xml:space="preserve">
Mettre seulement Non ou date si délai d'utilisation
</t>
        </r>
      </text>
    </comment>
    <comment ref="A350" authorId="0" shapeId="0" xr:uid="{3A2648A8-8DE3-462D-BC33-08740BB2934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50" authorId="0" shapeId="0" xr:uid="{2A4F4DC4-61AD-4625-A9A6-E8B2DB35B31C}">
      <text>
        <r>
          <rPr>
            <b/>
            <sz val="9"/>
            <color indexed="81"/>
            <rFont val="Tahoma"/>
            <family val="2"/>
          </rPr>
          <t>Dominique:</t>
        </r>
        <r>
          <rPr>
            <sz val="9"/>
            <color indexed="81"/>
            <rFont val="Tahoma"/>
            <family val="2"/>
          </rPr>
          <t xml:space="preserve">
Mettre seulement Non ou date si délai d'utilisation
</t>
        </r>
      </text>
    </comment>
    <comment ref="A351" authorId="0" shapeId="0" xr:uid="{EA5EA83C-7C8E-49F1-A481-CBBB73E319A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51" authorId="0" shapeId="0" xr:uid="{3021E333-F730-4ADC-BA40-5727E77D24C4}">
      <text>
        <r>
          <rPr>
            <b/>
            <sz val="9"/>
            <color indexed="81"/>
            <rFont val="Tahoma"/>
            <family val="2"/>
          </rPr>
          <t>Dominique:</t>
        </r>
        <r>
          <rPr>
            <sz val="9"/>
            <color indexed="81"/>
            <rFont val="Tahoma"/>
            <family val="2"/>
          </rPr>
          <t xml:space="preserve">
Mettre seulement Non ou date si délai d'utilisation
</t>
        </r>
      </text>
    </comment>
    <comment ref="A352" authorId="0" shapeId="0" xr:uid="{88EAE696-E8C2-471C-9D02-714BD94B4B1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52" authorId="0" shapeId="0" xr:uid="{B69C8EDB-5CD2-4380-9AA5-20E9B6C46734}">
      <text>
        <r>
          <rPr>
            <b/>
            <sz val="9"/>
            <color indexed="81"/>
            <rFont val="Tahoma"/>
            <family val="2"/>
          </rPr>
          <t>Dominique:</t>
        </r>
        <r>
          <rPr>
            <sz val="9"/>
            <color indexed="81"/>
            <rFont val="Tahoma"/>
            <family val="2"/>
          </rPr>
          <t xml:space="preserve">
Mettre seulement Non ou date si délai d'utilisation
</t>
        </r>
      </text>
    </comment>
    <comment ref="A353" authorId="0" shapeId="0" xr:uid="{72063B0D-2903-4546-A6AC-20027E8AD85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53" authorId="0" shapeId="0" xr:uid="{30B490AC-C061-4299-BBEA-E92B0CACC27D}">
      <text>
        <r>
          <rPr>
            <b/>
            <sz val="9"/>
            <color indexed="81"/>
            <rFont val="Tahoma"/>
            <family val="2"/>
          </rPr>
          <t>Dominique:</t>
        </r>
        <r>
          <rPr>
            <sz val="9"/>
            <color indexed="81"/>
            <rFont val="Tahoma"/>
            <family val="2"/>
          </rPr>
          <t xml:space="preserve">
Mettre seulement Non ou date si délai d'utilisation
</t>
        </r>
      </text>
    </comment>
    <comment ref="A354" authorId="0" shapeId="0" xr:uid="{C837BE10-690A-4230-87BF-2AE6A78DBF2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54" authorId="0" shapeId="0" xr:uid="{D9454B66-8682-49CC-9725-0AD33A81AC2B}">
      <text>
        <r>
          <rPr>
            <b/>
            <sz val="9"/>
            <color indexed="81"/>
            <rFont val="Tahoma"/>
            <family val="2"/>
          </rPr>
          <t>Dominique:</t>
        </r>
        <r>
          <rPr>
            <sz val="9"/>
            <color indexed="81"/>
            <rFont val="Tahoma"/>
            <family val="2"/>
          </rPr>
          <t xml:space="preserve">
Mettre seulement Non ou date si délai d'utilisation
</t>
        </r>
      </text>
    </comment>
    <comment ref="A355" authorId="0" shapeId="0" xr:uid="{EB98AADF-5112-44B2-AC89-F399F1F003F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55" authorId="0" shapeId="0" xr:uid="{A8D6820C-F8C1-4E50-8BDA-9269AA16B557}">
      <text>
        <r>
          <rPr>
            <b/>
            <sz val="9"/>
            <color indexed="81"/>
            <rFont val="Tahoma"/>
            <family val="2"/>
          </rPr>
          <t>Dominique:</t>
        </r>
        <r>
          <rPr>
            <sz val="9"/>
            <color indexed="81"/>
            <rFont val="Tahoma"/>
            <family val="2"/>
          </rPr>
          <t xml:space="preserve">
Mettre seulement Non ou date si délai d'utilisation
</t>
        </r>
      </text>
    </comment>
    <comment ref="A356" authorId="0" shapeId="0" xr:uid="{DC4FF0B6-BF39-4B7E-893B-BC58605570A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56" authorId="0" shapeId="0" xr:uid="{ACDABACC-04C5-491C-ADE3-4CA5454F85F3}">
      <text>
        <r>
          <rPr>
            <b/>
            <sz val="9"/>
            <color indexed="81"/>
            <rFont val="Tahoma"/>
            <family val="2"/>
          </rPr>
          <t>Dominique:</t>
        </r>
        <r>
          <rPr>
            <sz val="9"/>
            <color indexed="81"/>
            <rFont val="Tahoma"/>
            <family val="2"/>
          </rPr>
          <t xml:space="preserve">
Mettre seulement Non ou date si délai d'utilisation
</t>
        </r>
      </text>
    </comment>
    <comment ref="A357" authorId="0" shapeId="0" xr:uid="{1C60CBF0-5425-4716-936E-316128F5E32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57" authorId="0" shapeId="0" xr:uid="{D0E6CD7F-87E0-4299-AB5D-592407ACA81A}">
      <text>
        <r>
          <rPr>
            <b/>
            <sz val="9"/>
            <color indexed="81"/>
            <rFont val="Tahoma"/>
            <family val="2"/>
          </rPr>
          <t>Dominique:</t>
        </r>
        <r>
          <rPr>
            <sz val="9"/>
            <color indexed="81"/>
            <rFont val="Tahoma"/>
            <family val="2"/>
          </rPr>
          <t xml:space="preserve">
Mettre seulement Non ou date si délai d'utilisation
</t>
        </r>
      </text>
    </comment>
    <comment ref="A358" authorId="0" shapeId="0" xr:uid="{EB6E3AAD-95E7-49CB-BC31-F3F5D0A0286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58" authorId="0" shapeId="0" xr:uid="{8C354238-9BA5-438B-A25D-C48EF8DB491D}">
      <text>
        <r>
          <rPr>
            <b/>
            <sz val="9"/>
            <color indexed="81"/>
            <rFont val="Tahoma"/>
            <family val="2"/>
          </rPr>
          <t>Dominique:</t>
        </r>
        <r>
          <rPr>
            <sz val="9"/>
            <color indexed="81"/>
            <rFont val="Tahoma"/>
            <family val="2"/>
          </rPr>
          <t xml:space="preserve">
Mettre seulement Non ou date si délai d'utilisation
</t>
        </r>
      </text>
    </comment>
    <comment ref="A359" authorId="0" shapeId="0" xr:uid="{D30444CB-6F8B-4784-AD03-7EB43FD001B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59" authorId="0" shapeId="0" xr:uid="{84845EF4-240B-41BC-96D0-48C37C6F9AB6}">
      <text>
        <r>
          <rPr>
            <b/>
            <sz val="9"/>
            <color indexed="81"/>
            <rFont val="Tahoma"/>
            <family val="2"/>
          </rPr>
          <t>Dominique:</t>
        </r>
        <r>
          <rPr>
            <sz val="9"/>
            <color indexed="81"/>
            <rFont val="Tahoma"/>
            <family val="2"/>
          </rPr>
          <t xml:space="preserve">
Mettre seulement Non ou date si délai d'utilisation
</t>
        </r>
      </text>
    </comment>
    <comment ref="A360" authorId="0" shapeId="0" xr:uid="{8375D965-1663-40B3-8614-8503B43ECBD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60" authorId="0" shapeId="0" xr:uid="{EF627DB7-A9FA-4155-A2CC-A11AA7FD911B}">
      <text>
        <r>
          <rPr>
            <b/>
            <sz val="9"/>
            <color indexed="81"/>
            <rFont val="Tahoma"/>
            <family val="2"/>
          </rPr>
          <t>Dominique:</t>
        </r>
        <r>
          <rPr>
            <sz val="9"/>
            <color indexed="81"/>
            <rFont val="Tahoma"/>
            <family val="2"/>
          </rPr>
          <t xml:space="preserve">
Mettre seulement Non ou date si délai d'utilisation
</t>
        </r>
      </text>
    </comment>
    <comment ref="A361" authorId="0" shapeId="0" xr:uid="{C6DFE756-0E98-45CC-B326-B8103904552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61" authorId="0" shapeId="0" xr:uid="{9941127E-F9F0-43FD-859E-94CD3417D7E3}">
      <text>
        <r>
          <rPr>
            <b/>
            <sz val="9"/>
            <color indexed="81"/>
            <rFont val="Tahoma"/>
            <family val="2"/>
          </rPr>
          <t>Dominique:</t>
        </r>
        <r>
          <rPr>
            <sz val="9"/>
            <color indexed="81"/>
            <rFont val="Tahoma"/>
            <family val="2"/>
          </rPr>
          <t xml:space="preserve">
Mettre seulement Non ou date si délai d'utilisation
</t>
        </r>
      </text>
    </comment>
    <comment ref="A362" authorId="0" shapeId="0" xr:uid="{D8A34EAD-088A-4FE1-B601-5D6E85CBBFB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62" authorId="0" shapeId="0" xr:uid="{C6B8A63E-79AF-473A-9EEC-79EBE9B8A624}">
      <text>
        <r>
          <rPr>
            <b/>
            <sz val="9"/>
            <color indexed="81"/>
            <rFont val="Tahoma"/>
            <family val="2"/>
          </rPr>
          <t>Dominique:</t>
        </r>
        <r>
          <rPr>
            <sz val="9"/>
            <color indexed="81"/>
            <rFont val="Tahoma"/>
            <family val="2"/>
          </rPr>
          <t xml:space="preserve">
Mettre seulement Non ou date si délai d'utilisation
</t>
        </r>
      </text>
    </comment>
    <comment ref="A363" authorId="0" shapeId="0" xr:uid="{82E6CE6F-5DD2-491C-9750-DB7EA706A17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63" authorId="0" shapeId="0" xr:uid="{A42AD232-6E88-4C83-B411-A68C3E115500}">
      <text>
        <r>
          <rPr>
            <b/>
            <sz val="9"/>
            <color indexed="81"/>
            <rFont val="Tahoma"/>
            <family val="2"/>
          </rPr>
          <t>Dominique:</t>
        </r>
        <r>
          <rPr>
            <sz val="9"/>
            <color indexed="81"/>
            <rFont val="Tahoma"/>
            <family val="2"/>
          </rPr>
          <t xml:space="preserve">
Mettre seulement Non ou date si délai d'utilisation
</t>
        </r>
      </text>
    </comment>
    <comment ref="A364" authorId="0" shapeId="0" xr:uid="{C4F06EF7-3A66-430B-9E22-F2CC5151C06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64" authorId="0" shapeId="0" xr:uid="{0EB371EC-1B80-4761-8D81-671DFD27099C}">
      <text>
        <r>
          <rPr>
            <b/>
            <sz val="9"/>
            <color indexed="81"/>
            <rFont val="Tahoma"/>
            <family val="2"/>
          </rPr>
          <t>Dominique:</t>
        </r>
        <r>
          <rPr>
            <sz val="9"/>
            <color indexed="81"/>
            <rFont val="Tahoma"/>
            <family val="2"/>
          </rPr>
          <t xml:space="preserve">
Mettre seulement Non ou date si délai d'utilisation
</t>
        </r>
      </text>
    </comment>
    <comment ref="A365" authorId="0" shapeId="0" xr:uid="{38F0B126-349A-477C-A55B-6F40549B2CA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65" authorId="0" shapeId="0" xr:uid="{9656C8F8-1317-47EC-AC78-B0B2DA0CD089}">
      <text>
        <r>
          <rPr>
            <b/>
            <sz val="9"/>
            <color indexed="81"/>
            <rFont val="Tahoma"/>
            <family val="2"/>
          </rPr>
          <t>Dominique:</t>
        </r>
        <r>
          <rPr>
            <sz val="9"/>
            <color indexed="81"/>
            <rFont val="Tahoma"/>
            <family val="2"/>
          </rPr>
          <t xml:space="preserve">
Mettre seulement Non ou date si délai d'utilisation
</t>
        </r>
      </text>
    </comment>
    <comment ref="A366" authorId="0" shapeId="0" xr:uid="{E6EBEF1B-533F-4523-8FC3-A4C5A63AC72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66" authorId="0" shapeId="0" xr:uid="{5FEA4F96-CE89-4191-850B-38EAB2FFDEB1}">
      <text>
        <r>
          <rPr>
            <b/>
            <sz val="9"/>
            <color indexed="81"/>
            <rFont val="Tahoma"/>
            <family val="2"/>
          </rPr>
          <t>Dominique:</t>
        </r>
        <r>
          <rPr>
            <sz val="9"/>
            <color indexed="81"/>
            <rFont val="Tahoma"/>
            <family val="2"/>
          </rPr>
          <t xml:space="preserve">
Mettre seulement Non ou date si délai d'utilisation
</t>
        </r>
      </text>
    </comment>
    <comment ref="A367" authorId="0" shapeId="0" xr:uid="{EDA93995-459F-4511-9CF1-DE2C003C4A6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67" authorId="0" shapeId="0" xr:uid="{1CF800AB-FF72-4543-89CB-44DFC12B4798}">
      <text>
        <r>
          <rPr>
            <b/>
            <sz val="9"/>
            <color indexed="81"/>
            <rFont val="Tahoma"/>
            <family val="2"/>
          </rPr>
          <t>Dominique:</t>
        </r>
        <r>
          <rPr>
            <sz val="9"/>
            <color indexed="81"/>
            <rFont val="Tahoma"/>
            <family val="2"/>
          </rPr>
          <t xml:space="preserve">
Mettre seulement Non ou date si délai d'utilisation
</t>
        </r>
      </text>
    </comment>
    <comment ref="A368" authorId="0" shapeId="0" xr:uid="{A8439EB7-D81F-4D20-9003-BAAD97CF6AF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68" authorId="0" shapeId="0" xr:uid="{D60B02FA-EE9A-46AA-85D6-5341B22A28A2}">
      <text>
        <r>
          <rPr>
            <b/>
            <sz val="9"/>
            <color indexed="81"/>
            <rFont val="Tahoma"/>
            <family val="2"/>
          </rPr>
          <t>Dominique:</t>
        </r>
        <r>
          <rPr>
            <sz val="9"/>
            <color indexed="81"/>
            <rFont val="Tahoma"/>
            <family val="2"/>
          </rPr>
          <t xml:space="preserve">
Mettre seulement Non ou date si délai d'utilisation
</t>
        </r>
      </text>
    </comment>
    <comment ref="A369" authorId="0" shapeId="0" xr:uid="{AC8FEA34-7F9A-4720-A48E-E11B27E53E3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69" authorId="0" shapeId="0" xr:uid="{9E8E0DA6-3E2F-4E2D-A2B0-F80C4E6FF4DE}">
      <text>
        <r>
          <rPr>
            <b/>
            <sz val="9"/>
            <color indexed="81"/>
            <rFont val="Tahoma"/>
            <family val="2"/>
          </rPr>
          <t>Dominique:</t>
        </r>
        <r>
          <rPr>
            <sz val="9"/>
            <color indexed="81"/>
            <rFont val="Tahoma"/>
            <family val="2"/>
          </rPr>
          <t xml:space="preserve">
Mettre seulement Non ou date si délai d'utilisation
</t>
        </r>
      </text>
    </comment>
    <comment ref="A370" authorId="0" shapeId="0" xr:uid="{111C5687-4662-4BA2-9CE4-3F2A99DEA7F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70" authorId="0" shapeId="0" xr:uid="{3476FD0E-EDBD-4CF3-8194-445F5C940FF3}">
      <text>
        <r>
          <rPr>
            <b/>
            <sz val="9"/>
            <color indexed="81"/>
            <rFont val="Tahoma"/>
            <family val="2"/>
          </rPr>
          <t>Dominique:</t>
        </r>
        <r>
          <rPr>
            <sz val="9"/>
            <color indexed="81"/>
            <rFont val="Tahoma"/>
            <family val="2"/>
          </rPr>
          <t xml:space="preserve">
Mettre seulement Non ou date si délai d'utilisation
</t>
        </r>
      </text>
    </comment>
    <comment ref="A371" authorId="0" shapeId="0" xr:uid="{FAE62E4D-94B9-4120-B47A-0101E232F9C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71" authorId="0" shapeId="0" xr:uid="{98E040EB-1C77-43AE-9A7D-365246255115}">
      <text>
        <r>
          <rPr>
            <b/>
            <sz val="9"/>
            <color indexed="81"/>
            <rFont val="Tahoma"/>
            <family val="2"/>
          </rPr>
          <t>Dominique:</t>
        </r>
        <r>
          <rPr>
            <sz val="9"/>
            <color indexed="81"/>
            <rFont val="Tahoma"/>
            <family val="2"/>
          </rPr>
          <t xml:space="preserve">
Mettre seulement Non ou date si délai d'utilisation
</t>
        </r>
      </text>
    </comment>
    <comment ref="A372" authorId="0" shapeId="0" xr:uid="{63717279-4C05-45E0-8949-8DA6A847442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72" authorId="0" shapeId="0" xr:uid="{AB19D13B-F535-4810-B8BF-A887A46A3EFE}">
      <text>
        <r>
          <rPr>
            <b/>
            <sz val="9"/>
            <color indexed="81"/>
            <rFont val="Tahoma"/>
            <family val="2"/>
          </rPr>
          <t>Dominique:</t>
        </r>
        <r>
          <rPr>
            <sz val="9"/>
            <color indexed="81"/>
            <rFont val="Tahoma"/>
            <family val="2"/>
          </rPr>
          <t xml:space="preserve">
Mettre seulement Non ou date si délai d'utilisation
</t>
        </r>
      </text>
    </comment>
    <comment ref="A373" authorId="0" shapeId="0" xr:uid="{11547A89-2626-46CB-A543-CBAFC6EDB5F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73" authorId="0" shapeId="0" xr:uid="{391402E9-842D-4180-BD6B-574FF0E439AD}">
      <text>
        <r>
          <rPr>
            <b/>
            <sz val="9"/>
            <color indexed="81"/>
            <rFont val="Tahoma"/>
            <family val="2"/>
          </rPr>
          <t>Dominique:</t>
        </r>
        <r>
          <rPr>
            <sz val="9"/>
            <color indexed="81"/>
            <rFont val="Tahoma"/>
            <family val="2"/>
          </rPr>
          <t xml:space="preserve">
Mettre seulement Non ou date si délai d'utilisation
</t>
        </r>
      </text>
    </comment>
    <comment ref="A374" authorId="0" shapeId="0" xr:uid="{D4EC69FD-9AA7-472B-9129-F4D81CBA8F2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74" authorId="0" shapeId="0" xr:uid="{ED8A52AD-64BC-4EE3-BFF1-0E6E0681C713}">
      <text>
        <r>
          <rPr>
            <b/>
            <sz val="9"/>
            <color indexed="81"/>
            <rFont val="Tahoma"/>
            <family val="2"/>
          </rPr>
          <t>Dominique:</t>
        </r>
        <r>
          <rPr>
            <sz val="9"/>
            <color indexed="81"/>
            <rFont val="Tahoma"/>
            <family val="2"/>
          </rPr>
          <t xml:space="preserve">
Mettre seulement Non ou date si délai d'utilisation
</t>
        </r>
      </text>
    </comment>
    <comment ref="A375" authorId="0" shapeId="0" xr:uid="{BFB1F813-39C2-44F1-A784-34CDB0C8865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75" authorId="0" shapeId="0" xr:uid="{26457ACA-4C6F-4BC2-92CB-FE69FE568AF3}">
      <text>
        <r>
          <rPr>
            <b/>
            <sz val="9"/>
            <color indexed="81"/>
            <rFont val="Tahoma"/>
            <family val="2"/>
          </rPr>
          <t>Dominique:</t>
        </r>
        <r>
          <rPr>
            <sz val="9"/>
            <color indexed="81"/>
            <rFont val="Tahoma"/>
            <family val="2"/>
          </rPr>
          <t xml:space="preserve">
Mettre seulement Non ou date si délai d'utilisation
</t>
        </r>
      </text>
    </comment>
    <comment ref="A376" authorId="0" shapeId="0" xr:uid="{4686FEAD-E45E-489E-822F-5D05F1BD598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76" authorId="0" shapeId="0" xr:uid="{743F7BD9-8DF3-4B39-BE9E-90E8DEB43AB5}">
      <text>
        <r>
          <rPr>
            <b/>
            <sz val="9"/>
            <color indexed="81"/>
            <rFont val="Tahoma"/>
            <family val="2"/>
          </rPr>
          <t>Dominique:</t>
        </r>
        <r>
          <rPr>
            <sz val="9"/>
            <color indexed="81"/>
            <rFont val="Tahoma"/>
            <family val="2"/>
          </rPr>
          <t xml:space="preserve">
Mettre seulement Non ou date si délai d'utilisation
</t>
        </r>
      </text>
    </comment>
    <comment ref="A377" authorId="0" shapeId="0" xr:uid="{7B5E24A6-3871-44CE-8654-869DE80124F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77" authorId="0" shapeId="0" xr:uid="{0F09B019-0522-4AEC-A708-5997A9D3DA9C}">
      <text>
        <r>
          <rPr>
            <b/>
            <sz val="9"/>
            <color indexed="81"/>
            <rFont val="Tahoma"/>
            <family val="2"/>
          </rPr>
          <t>Dominique:</t>
        </r>
        <r>
          <rPr>
            <sz val="9"/>
            <color indexed="81"/>
            <rFont val="Tahoma"/>
            <family val="2"/>
          </rPr>
          <t xml:space="preserve">
Mettre seulement Non ou date si délai d'utilisation
</t>
        </r>
      </text>
    </comment>
    <comment ref="A378" authorId="0" shapeId="0" xr:uid="{98AAEFB5-5DB4-4ACE-99BE-450516F9577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78" authorId="0" shapeId="0" xr:uid="{A96D1DDC-C707-4ECE-93F3-CD17FAC72463}">
      <text>
        <r>
          <rPr>
            <b/>
            <sz val="9"/>
            <color indexed="81"/>
            <rFont val="Tahoma"/>
            <family val="2"/>
          </rPr>
          <t>Dominique:</t>
        </r>
        <r>
          <rPr>
            <sz val="9"/>
            <color indexed="81"/>
            <rFont val="Tahoma"/>
            <family val="2"/>
          </rPr>
          <t xml:space="preserve">
Mettre seulement Non ou date si délai d'utilisation
</t>
        </r>
      </text>
    </comment>
    <comment ref="A379" authorId="0" shapeId="0" xr:uid="{6D339C97-31A6-42DC-A9D7-5B87C00D454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79" authorId="0" shapeId="0" xr:uid="{99C12F01-AE31-4F87-B870-3C6D7517E862}">
      <text>
        <r>
          <rPr>
            <b/>
            <sz val="9"/>
            <color indexed="81"/>
            <rFont val="Tahoma"/>
            <family val="2"/>
          </rPr>
          <t>Dominique:</t>
        </r>
        <r>
          <rPr>
            <sz val="9"/>
            <color indexed="81"/>
            <rFont val="Tahoma"/>
            <family val="2"/>
          </rPr>
          <t xml:space="preserve">
Mettre seulement Non ou date si délai d'utilisation
</t>
        </r>
      </text>
    </comment>
    <comment ref="A380" authorId="0" shapeId="0" xr:uid="{2FC17082-7453-4BC8-9557-F7AD9B5D216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80" authorId="0" shapeId="0" xr:uid="{C2456753-E2E8-4E15-8E7E-9A2BB2B04CC7}">
      <text>
        <r>
          <rPr>
            <b/>
            <sz val="9"/>
            <color indexed="81"/>
            <rFont val="Tahoma"/>
            <family val="2"/>
          </rPr>
          <t>Dominique:</t>
        </r>
        <r>
          <rPr>
            <sz val="9"/>
            <color indexed="81"/>
            <rFont val="Tahoma"/>
            <family val="2"/>
          </rPr>
          <t xml:space="preserve">
Mettre seulement Non ou date si délai d'utilisation
</t>
        </r>
      </text>
    </comment>
    <comment ref="A381" authorId="0" shapeId="0" xr:uid="{4D9D16B8-72E3-4F4D-A863-39F004EFFB5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81" authorId="0" shapeId="0" xr:uid="{7AF3E7AB-2A73-4462-8A1B-ED205AEE09A0}">
      <text>
        <r>
          <rPr>
            <b/>
            <sz val="9"/>
            <color indexed="81"/>
            <rFont val="Tahoma"/>
            <family val="2"/>
          </rPr>
          <t>Dominique:</t>
        </r>
        <r>
          <rPr>
            <sz val="9"/>
            <color indexed="81"/>
            <rFont val="Tahoma"/>
            <family val="2"/>
          </rPr>
          <t xml:space="preserve">
Mettre seulement Non ou date si délai d'utilisation
</t>
        </r>
      </text>
    </comment>
    <comment ref="A382" authorId="0" shapeId="0" xr:uid="{3EB0A32E-6A6F-4364-AA51-E479D3E7CAC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82" authorId="0" shapeId="0" xr:uid="{A39DE002-E8D9-4579-AF6B-9B3AA913BF94}">
      <text>
        <r>
          <rPr>
            <b/>
            <sz val="9"/>
            <color indexed="81"/>
            <rFont val="Tahoma"/>
            <family val="2"/>
          </rPr>
          <t>Dominique:</t>
        </r>
        <r>
          <rPr>
            <sz val="9"/>
            <color indexed="81"/>
            <rFont val="Tahoma"/>
            <family val="2"/>
          </rPr>
          <t xml:space="preserve">
Mettre seulement Non ou date si délai d'utilisation
</t>
        </r>
      </text>
    </comment>
    <comment ref="A383" authorId="0" shapeId="0" xr:uid="{4C228B5A-CE1D-451F-B7E5-DE0E13CCA13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83" authorId="0" shapeId="0" xr:uid="{6868444B-BF1D-46C9-B5E0-C444366CD402}">
      <text>
        <r>
          <rPr>
            <b/>
            <sz val="9"/>
            <color indexed="81"/>
            <rFont val="Tahoma"/>
            <family val="2"/>
          </rPr>
          <t>Dominique:</t>
        </r>
        <r>
          <rPr>
            <sz val="9"/>
            <color indexed="81"/>
            <rFont val="Tahoma"/>
            <family val="2"/>
          </rPr>
          <t xml:space="preserve">
Mettre seulement Non ou date si délai d'utilisation
</t>
        </r>
      </text>
    </comment>
    <comment ref="A384" authorId="0" shapeId="0" xr:uid="{D5CF42FF-AF3C-4DAC-89B6-7B147688F0B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84" authorId="0" shapeId="0" xr:uid="{444DCD5E-693A-48F2-A7EC-6005BFE5775C}">
      <text>
        <r>
          <rPr>
            <b/>
            <sz val="9"/>
            <color indexed="81"/>
            <rFont val="Tahoma"/>
            <family val="2"/>
          </rPr>
          <t>Dominique:</t>
        </r>
        <r>
          <rPr>
            <sz val="9"/>
            <color indexed="81"/>
            <rFont val="Tahoma"/>
            <family val="2"/>
          </rPr>
          <t xml:space="preserve">
Mettre seulement Non ou date si délai d'utilisation
</t>
        </r>
      </text>
    </comment>
    <comment ref="A385" authorId="0" shapeId="0" xr:uid="{DFB6658C-B927-4B01-ACCD-D79357A77F8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85" authorId="0" shapeId="0" xr:uid="{7437454C-C042-4E47-8B5C-F90DB1887310}">
      <text>
        <r>
          <rPr>
            <b/>
            <sz val="9"/>
            <color indexed="81"/>
            <rFont val="Tahoma"/>
            <family val="2"/>
          </rPr>
          <t>Dominique:</t>
        </r>
        <r>
          <rPr>
            <sz val="9"/>
            <color indexed="81"/>
            <rFont val="Tahoma"/>
            <family val="2"/>
          </rPr>
          <t xml:space="preserve">
Mettre seulement Non ou date si délai d'utilisation
</t>
        </r>
      </text>
    </comment>
    <comment ref="A386" authorId="0" shapeId="0" xr:uid="{288A1CB7-5D14-4B35-9260-9A86632564B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86" authorId="0" shapeId="0" xr:uid="{0D7E6C62-96F7-4045-AEF1-D2BB5F08F4B3}">
      <text>
        <r>
          <rPr>
            <b/>
            <sz val="9"/>
            <color indexed="81"/>
            <rFont val="Tahoma"/>
            <family val="2"/>
          </rPr>
          <t>Dominique:</t>
        </r>
        <r>
          <rPr>
            <sz val="9"/>
            <color indexed="81"/>
            <rFont val="Tahoma"/>
            <family val="2"/>
          </rPr>
          <t xml:space="preserve">
Mettre seulement Non ou date si délai d'utilisation
</t>
        </r>
      </text>
    </comment>
    <comment ref="A387" authorId="0" shapeId="0" xr:uid="{CCA2B94D-DCCB-4EDA-9B70-0FA97BE2A27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87" authorId="0" shapeId="0" xr:uid="{D6F72704-5909-4227-9FB0-047F6654FB33}">
      <text>
        <r>
          <rPr>
            <b/>
            <sz val="9"/>
            <color indexed="81"/>
            <rFont val="Tahoma"/>
            <family val="2"/>
          </rPr>
          <t>Dominique:</t>
        </r>
        <r>
          <rPr>
            <sz val="9"/>
            <color indexed="81"/>
            <rFont val="Tahoma"/>
            <family val="2"/>
          </rPr>
          <t xml:space="preserve">
Mettre seulement Non ou date si délai d'utilisation
</t>
        </r>
      </text>
    </comment>
    <comment ref="A388" authorId="0" shapeId="0" xr:uid="{7C957FE9-5407-4D53-94B1-5036892E5DE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88" authorId="0" shapeId="0" xr:uid="{C3A23EAB-A3AB-4F41-9592-C3DAFCFEBD44}">
      <text>
        <r>
          <rPr>
            <b/>
            <sz val="9"/>
            <color indexed="81"/>
            <rFont val="Tahoma"/>
            <family val="2"/>
          </rPr>
          <t>Dominique:</t>
        </r>
        <r>
          <rPr>
            <sz val="9"/>
            <color indexed="81"/>
            <rFont val="Tahoma"/>
            <family val="2"/>
          </rPr>
          <t xml:space="preserve">
Mettre seulement Non ou date si délai d'utilisation
</t>
        </r>
      </text>
    </comment>
    <comment ref="A389" authorId="0" shapeId="0" xr:uid="{78F7BBD6-849C-4E3C-9888-EF79A11DB63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89" authorId="0" shapeId="0" xr:uid="{4588410E-43A3-4990-9FE5-C4106FC71851}">
      <text>
        <r>
          <rPr>
            <b/>
            <sz val="9"/>
            <color indexed="81"/>
            <rFont val="Tahoma"/>
            <family val="2"/>
          </rPr>
          <t>Dominique:</t>
        </r>
        <r>
          <rPr>
            <sz val="9"/>
            <color indexed="81"/>
            <rFont val="Tahoma"/>
            <family val="2"/>
          </rPr>
          <t xml:space="preserve">
Mettre seulement Non ou date si délai d'utilisation
</t>
        </r>
      </text>
    </comment>
    <comment ref="A390" authorId="0" shapeId="0" xr:uid="{0FA7F8CC-676A-41B7-8B1C-322D1129E5C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90" authorId="0" shapeId="0" xr:uid="{23ABD165-3685-43CC-8E03-8AD6752E2A68}">
      <text>
        <r>
          <rPr>
            <b/>
            <sz val="9"/>
            <color indexed="81"/>
            <rFont val="Tahoma"/>
            <family val="2"/>
          </rPr>
          <t>Dominique:</t>
        </r>
        <r>
          <rPr>
            <sz val="9"/>
            <color indexed="81"/>
            <rFont val="Tahoma"/>
            <family val="2"/>
          </rPr>
          <t xml:space="preserve">
Mettre seulement Non ou date si délai d'utilisation
</t>
        </r>
      </text>
    </comment>
    <comment ref="A391" authorId="0" shapeId="0" xr:uid="{3187C215-EEEB-48A5-88EC-9331363901F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91" authorId="0" shapeId="0" xr:uid="{E6FF7B99-E783-497E-9CAF-2C2F2A2D95C7}">
      <text>
        <r>
          <rPr>
            <b/>
            <sz val="9"/>
            <color indexed="81"/>
            <rFont val="Tahoma"/>
            <family val="2"/>
          </rPr>
          <t>Dominique:</t>
        </r>
        <r>
          <rPr>
            <sz val="9"/>
            <color indexed="81"/>
            <rFont val="Tahoma"/>
            <family val="2"/>
          </rPr>
          <t xml:space="preserve">
Mettre seulement Non ou date si délai d'utilisation
</t>
        </r>
      </text>
    </comment>
    <comment ref="A392" authorId="0" shapeId="0" xr:uid="{7C6CF0E4-9CAA-4604-8D36-0DC98A40680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92" authorId="0" shapeId="0" xr:uid="{5BA57AD9-6EBC-4F95-91AA-CF2EB2516D35}">
      <text>
        <r>
          <rPr>
            <b/>
            <sz val="9"/>
            <color indexed="81"/>
            <rFont val="Tahoma"/>
            <family val="2"/>
          </rPr>
          <t>Dominique:</t>
        </r>
        <r>
          <rPr>
            <sz val="9"/>
            <color indexed="81"/>
            <rFont val="Tahoma"/>
            <family val="2"/>
          </rPr>
          <t xml:space="preserve">
Mettre seulement Non ou date si délai d'utilisation
</t>
        </r>
      </text>
    </comment>
    <comment ref="A393" authorId="0" shapeId="0" xr:uid="{4A0EF602-DFA4-4389-846C-CEB0CFA72A3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93" authorId="0" shapeId="0" xr:uid="{AB4BFCA2-3DB8-4DF2-8D8E-2CC2A12D9221}">
      <text>
        <r>
          <rPr>
            <b/>
            <sz val="9"/>
            <color indexed="81"/>
            <rFont val="Tahoma"/>
            <family val="2"/>
          </rPr>
          <t>Dominique:</t>
        </r>
        <r>
          <rPr>
            <sz val="9"/>
            <color indexed="81"/>
            <rFont val="Tahoma"/>
            <family val="2"/>
          </rPr>
          <t xml:space="preserve">
Mettre seulement Non ou date si délai d'utilisation
</t>
        </r>
      </text>
    </comment>
    <comment ref="A394" authorId="0" shapeId="0" xr:uid="{BE7D98B6-4DD6-4856-9AF3-70FBF852681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94" authorId="0" shapeId="0" xr:uid="{E3DFBFFC-6397-4644-BB18-B41DCD7FC6EB}">
      <text>
        <r>
          <rPr>
            <b/>
            <sz val="9"/>
            <color indexed="81"/>
            <rFont val="Tahoma"/>
            <family val="2"/>
          </rPr>
          <t>Dominique:</t>
        </r>
        <r>
          <rPr>
            <sz val="9"/>
            <color indexed="81"/>
            <rFont val="Tahoma"/>
            <family val="2"/>
          </rPr>
          <t xml:space="preserve">
Mettre seulement Non ou date si délai d'utilisation
</t>
        </r>
      </text>
    </comment>
    <comment ref="A395" authorId="0" shapeId="0" xr:uid="{D416EC66-E362-4E68-A9C8-A58E02B2D78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95" authorId="0" shapeId="0" xr:uid="{99CA1089-94F2-4356-A272-C3E12AC34875}">
      <text>
        <r>
          <rPr>
            <b/>
            <sz val="9"/>
            <color indexed="81"/>
            <rFont val="Tahoma"/>
            <family val="2"/>
          </rPr>
          <t>Dominique:</t>
        </r>
        <r>
          <rPr>
            <sz val="9"/>
            <color indexed="81"/>
            <rFont val="Tahoma"/>
            <family val="2"/>
          </rPr>
          <t xml:space="preserve">
Mettre seulement Non ou date si délai d'utilisation
</t>
        </r>
      </text>
    </comment>
    <comment ref="A396" authorId="0" shapeId="0" xr:uid="{54B615A7-26E0-43E1-AAE8-0F3FD4822A8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96" authorId="0" shapeId="0" xr:uid="{99FEC3BA-75F6-44A2-B830-B459BA2D3007}">
      <text>
        <r>
          <rPr>
            <b/>
            <sz val="9"/>
            <color indexed="81"/>
            <rFont val="Tahoma"/>
            <family val="2"/>
          </rPr>
          <t>Dominique:</t>
        </r>
        <r>
          <rPr>
            <sz val="9"/>
            <color indexed="81"/>
            <rFont val="Tahoma"/>
            <family val="2"/>
          </rPr>
          <t xml:space="preserve">
Mettre seulement Non ou date si délai d'utilisation
</t>
        </r>
      </text>
    </comment>
    <comment ref="A397" authorId="0" shapeId="0" xr:uid="{829DECA0-B2F3-431F-8022-8B750D1C553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97" authorId="0" shapeId="0" xr:uid="{6666B2A9-5FA2-4821-A3BF-E13243DF501C}">
      <text>
        <r>
          <rPr>
            <b/>
            <sz val="9"/>
            <color indexed="81"/>
            <rFont val="Tahoma"/>
            <family val="2"/>
          </rPr>
          <t>Dominique:</t>
        </r>
        <r>
          <rPr>
            <sz val="9"/>
            <color indexed="81"/>
            <rFont val="Tahoma"/>
            <family val="2"/>
          </rPr>
          <t xml:space="preserve">
Mettre seulement Non ou date si délai d'utilisation
</t>
        </r>
      </text>
    </comment>
    <comment ref="A398" authorId="0" shapeId="0" xr:uid="{0C63F0BE-948A-4209-A055-4E34C5B0E7C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98" authorId="0" shapeId="0" xr:uid="{2F79EE8E-28D2-43B3-A527-3FD5E7664386}">
      <text>
        <r>
          <rPr>
            <b/>
            <sz val="9"/>
            <color indexed="81"/>
            <rFont val="Tahoma"/>
            <family val="2"/>
          </rPr>
          <t>Dominique:</t>
        </r>
        <r>
          <rPr>
            <sz val="9"/>
            <color indexed="81"/>
            <rFont val="Tahoma"/>
            <family val="2"/>
          </rPr>
          <t xml:space="preserve">
Mettre seulement Non ou date si délai d'utilisation
</t>
        </r>
      </text>
    </comment>
    <comment ref="A399" authorId="0" shapeId="0" xr:uid="{508642EA-5722-4169-A746-705F6A68150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399" authorId="0" shapeId="0" xr:uid="{7020FFAA-472D-4E0D-AC6E-5BF9AE8CBAF2}">
      <text>
        <r>
          <rPr>
            <b/>
            <sz val="9"/>
            <color indexed="81"/>
            <rFont val="Tahoma"/>
            <family val="2"/>
          </rPr>
          <t>Dominique:</t>
        </r>
        <r>
          <rPr>
            <sz val="9"/>
            <color indexed="81"/>
            <rFont val="Tahoma"/>
            <family val="2"/>
          </rPr>
          <t xml:space="preserve">
Mettre seulement Non ou date si délai d'utilisation
</t>
        </r>
      </text>
    </comment>
    <comment ref="A400" authorId="0" shapeId="0" xr:uid="{212B3770-2C02-4B60-B3E0-346E7D0DF87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00" authorId="0" shapeId="0" xr:uid="{55DB21AC-A737-4E28-87BE-780CE65E678D}">
      <text>
        <r>
          <rPr>
            <b/>
            <sz val="9"/>
            <color indexed="81"/>
            <rFont val="Tahoma"/>
            <family val="2"/>
          </rPr>
          <t>Dominique:</t>
        </r>
        <r>
          <rPr>
            <sz val="9"/>
            <color indexed="81"/>
            <rFont val="Tahoma"/>
            <family val="2"/>
          </rPr>
          <t xml:space="preserve">
Mettre seulement Non ou date si délai d'utilisation
</t>
        </r>
      </text>
    </comment>
    <comment ref="A401" authorId="0" shapeId="0" xr:uid="{114EF972-6000-4FDD-A5A7-7C646F19747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01" authorId="0" shapeId="0" xr:uid="{5B31DAA9-79BB-4DD3-9FEE-09ADEB45F3CB}">
      <text>
        <r>
          <rPr>
            <b/>
            <sz val="9"/>
            <color indexed="81"/>
            <rFont val="Tahoma"/>
            <family val="2"/>
          </rPr>
          <t>Dominique:</t>
        </r>
        <r>
          <rPr>
            <sz val="9"/>
            <color indexed="81"/>
            <rFont val="Tahoma"/>
            <family val="2"/>
          </rPr>
          <t xml:space="preserve">
Mettre seulement Non ou date si délai d'utilisation
</t>
        </r>
      </text>
    </comment>
    <comment ref="A402" authorId="0" shapeId="0" xr:uid="{4748ADA7-2C85-4F8C-A0B4-D26DA788A28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02" authorId="0" shapeId="0" xr:uid="{FDF67987-1BC4-4103-80FD-EA44FF05483A}">
      <text>
        <r>
          <rPr>
            <b/>
            <sz val="9"/>
            <color indexed="81"/>
            <rFont val="Tahoma"/>
            <family val="2"/>
          </rPr>
          <t>Dominique:</t>
        </r>
        <r>
          <rPr>
            <sz val="9"/>
            <color indexed="81"/>
            <rFont val="Tahoma"/>
            <family val="2"/>
          </rPr>
          <t xml:space="preserve">
Mettre seulement Non ou date si délai d'utilisation
</t>
        </r>
      </text>
    </comment>
    <comment ref="A403" authorId="0" shapeId="0" xr:uid="{22E6F1DE-AAD9-4C0F-9F14-5E5FAAC3B77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03" authorId="0" shapeId="0" xr:uid="{DB25C60C-2D05-4C74-ACDC-31DAEB910353}">
      <text>
        <r>
          <rPr>
            <b/>
            <sz val="9"/>
            <color indexed="81"/>
            <rFont val="Tahoma"/>
            <family val="2"/>
          </rPr>
          <t>Dominique:</t>
        </r>
        <r>
          <rPr>
            <sz val="9"/>
            <color indexed="81"/>
            <rFont val="Tahoma"/>
            <family val="2"/>
          </rPr>
          <t xml:space="preserve">
Mettre seulement Non ou date si délai d'utilisation
</t>
        </r>
      </text>
    </comment>
    <comment ref="A404" authorId="0" shapeId="0" xr:uid="{2E48A12E-328C-463D-A195-56771ACEAEA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04" authorId="0" shapeId="0" xr:uid="{0E73B04F-D09B-4A15-9704-CD7CB92754CB}">
      <text>
        <r>
          <rPr>
            <b/>
            <sz val="9"/>
            <color indexed="81"/>
            <rFont val="Tahoma"/>
            <family val="2"/>
          </rPr>
          <t>Dominique:</t>
        </r>
        <r>
          <rPr>
            <sz val="9"/>
            <color indexed="81"/>
            <rFont val="Tahoma"/>
            <family val="2"/>
          </rPr>
          <t xml:space="preserve">
Mettre seulement Non ou date si délai d'utilisation
</t>
        </r>
      </text>
    </comment>
    <comment ref="A405" authorId="0" shapeId="0" xr:uid="{9FE45B21-7FBD-4E80-A70F-423852F12AA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05" authorId="0" shapeId="0" xr:uid="{D8F273F5-001A-4126-8668-38EC539CEA69}">
      <text>
        <r>
          <rPr>
            <b/>
            <sz val="9"/>
            <color indexed="81"/>
            <rFont val="Tahoma"/>
            <family val="2"/>
          </rPr>
          <t>Dominique:</t>
        </r>
        <r>
          <rPr>
            <sz val="9"/>
            <color indexed="81"/>
            <rFont val="Tahoma"/>
            <family val="2"/>
          </rPr>
          <t xml:space="preserve">
Mettre seulement Non ou date si délai d'utilisation
</t>
        </r>
      </text>
    </comment>
    <comment ref="A406" authorId="0" shapeId="0" xr:uid="{F6B07F08-04B6-4DC1-85E8-19998BBEAFF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06" authorId="0" shapeId="0" xr:uid="{54178FA5-974E-4EB7-861C-074E1F90D02E}">
      <text>
        <r>
          <rPr>
            <b/>
            <sz val="9"/>
            <color indexed="81"/>
            <rFont val="Tahoma"/>
            <family val="2"/>
          </rPr>
          <t>Dominique:</t>
        </r>
        <r>
          <rPr>
            <sz val="9"/>
            <color indexed="81"/>
            <rFont val="Tahoma"/>
            <family val="2"/>
          </rPr>
          <t xml:space="preserve">
Mettre seulement Non ou date si délai d'utilisation
</t>
        </r>
      </text>
    </comment>
    <comment ref="A407" authorId="0" shapeId="0" xr:uid="{3672132B-BD3C-466C-BEBD-DDAD299E681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07" authorId="0" shapeId="0" xr:uid="{0EFEEB98-C77A-4BCC-8AA7-53701D4046C6}">
      <text>
        <r>
          <rPr>
            <b/>
            <sz val="9"/>
            <color indexed="81"/>
            <rFont val="Tahoma"/>
            <family val="2"/>
          </rPr>
          <t>Dominique:</t>
        </r>
        <r>
          <rPr>
            <sz val="9"/>
            <color indexed="81"/>
            <rFont val="Tahoma"/>
            <family val="2"/>
          </rPr>
          <t xml:space="preserve">
Mettre seulement Non ou date si délai d'utilisation
</t>
        </r>
      </text>
    </comment>
    <comment ref="A408" authorId="0" shapeId="0" xr:uid="{2F666B94-1C06-4827-A839-9992D302FD2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08" authorId="0" shapeId="0" xr:uid="{4ADD6C69-1CAB-4835-9BC9-C35C34199B70}">
      <text>
        <r>
          <rPr>
            <b/>
            <sz val="9"/>
            <color indexed="81"/>
            <rFont val="Tahoma"/>
            <family val="2"/>
          </rPr>
          <t>Dominique:</t>
        </r>
        <r>
          <rPr>
            <sz val="9"/>
            <color indexed="81"/>
            <rFont val="Tahoma"/>
            <family val="2"/>
          </rPr>
          <t xml:space="preserve">
Mettre seulement Non ou date si délai d'utilisation
</t>
        </r>
      </text>
    </comment>
    <comment ref="A409" authorId="0" shapeId="0" xr:uid="{6C60B61B-0BC7-4447-B882-C54FB4E06B5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09" authorId="0" shapeId="0" xr:uid="{C9681FA9-7D70-4717-85CD-3939CE5C371A}">
      <text>
        <r>
          <rPr>
            <b/>
            <sz val="9"/>
            <color indexed="81"/>
            <rFont val="Tahoma"/>
            <family val="2"/>
          </rPr>
          <t>Dominique:</t>
        </r>
        <r>
          <rPr>
            <sz val="9"/>
            <color indexed="81"/>
            <rFont val="Tahoma"/>
            <family val="2"/>
          </rPr>
          <t xml:space="preserve">
Mettre seulement Non ou date si délai d'utilisation
</t>
        </r>
      </text>
    </comment>
    <comment ref="A410" authorId="0" shapeId="0" xr:uid="{3D590A01-DBD1-4353-B8FC-417E5098A89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10" authorId="0" shapeId="0" xr:uid="{DB7BE01A-24A3-4DA7-90A0-4B9FF1A8A22D}">
      <text>
        <r>
          <rPr>
            <b/>
            <sz val="9"/>
            <color indexed="81"/>
            <rFont val="Tahoma"/>
            <family val="2"/>
          </rPr>
          <t>Dominique:</t>
        </r>
        <r>
          <rPr>
            <sz val="9"/>
            <color indexed="81"/>
            <rFont val="Tahoma"/>
            <family val="2"/>
          </rPr>
          <t xml:space="preserve">
Mettre seulement Non ou date si délai d'utilisation
</t>
        </r>
      </text>
    </comment>
    <comment ref="A411" authorId="0" shapeId="0" xr:uid="{E8DCD2FB-BF3C-4A13-9DF4-F9A4C51ABAC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11" authorId="0" shapeId="0" xr:uid="{076031B6-1630-4AFC-B6D5-33C297096C32}">
      <text>
        <r>
          <rPr>
            <b/>
            <sz val="9"/>
            <color indexed="81"/>
            <rFont val="Tahoma"/>
            <family val="2"/>
          </rPr>
          <t>Dominique:</t>
        </r>
        <r>
          <rPr>
            <sz val="9"/>
            <color indexed="81"/>
            <rFont val="Tahoma"/>
            <family val="2"/>
          </rPr>
          <t xml:space="preserve">
Mettre seulement Non ou date si délai d'utilisation
</t>
        </r>
      </text>
    </comment>
    <comment ref="A412" authorId="0" shapeId="0" xr:uid="{EE124F6B-2764-483A-B095-D857C5A777B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12" authorId="0" shapeId="0" xr:uid="{CBFA6123-F713-4971-A788-4AD37DD7101A}">
      <text>
        <r>
          <rPr>
            <b/>
            <sz val="9"/>
            <color indexed="81"/>
            <rFont val="Tahoma"/>
            <family val="2"/>
          </rPr>
          <t>Dominique:</t>
        </r>
        <r>
          <rPr>
            <sz val="9"/>
            <color indexed="81"/>
            <rFont val="Tahoma"/>
            <family val="2"/>
          </rPr>
          <t xml:space="preserve">
Mettre seulement Non ou date si délai d'utilisation
</t>
        </r>
      </text>
    </comment>
    <comment ref="A413" authorId="0" shapeId="0" xr:uid="{42533D1C-B4B3-4CCE-8CFB-3E22E84BAB0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13" authorId="0" shapeId="0" xr:uid="{889C1892-23AA-4FE6-990F-219CA36C4029}">
      <text>
        <r>
          <rPr>
            <b/>
            <sz val="9"/>
            <color indexed="81"/>
            <rFont val="Tahoma"/>
            <family val="2"/>
          </rPr>
          <t>Dominique:</t>
        </r>
        <r>
          <rPr>
            <sz val="9"/>
            <color indexed="81"/>
            <rFont val="Tahoma"/>
            <family val="2"/>
          </rPr>
          <t xml:space="preserve">
Mettre seulement Non ou date si délai d'utilisation
</t>
        </r>
      </text>
    </comment>
    <comment ref="A414" authorId="0" shapeId="0" xr:uid="{64FF142E-089F-4196-8E54-A1E75D84F62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14" authorId="0" shapeId="0" xr:uid="{7592690D-6AC9-4B48-AC9C-C9AC0747B66A}">
      <text>
        <r>
          <rPr>
            <b/>
            <sz val="9"/>
            <color indexed="81"/>
            <rFont val="Tahoma"/>
            <family val="2"/>
          </rPr>
          <t>Dominique:</t>
        </r>
        <r>
          <rPr>
            <sz val="9"/>
            <color indexed="81"/>
            <rFont val="Tahoma"/>
            <family val="2"/>
          </rPr>
          <t xml:space="preserve">
Mettre seulement Non ou date si délai d'utilisation
</t>
        </r>
      </text>
    </comment>
    <comment ref="A415" authorId="0" shapeId="0" xr:uid="{7459FABE-651E-4672-B916-016831A9054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15" authorId="0" shapeId="0" xr:uid="{DF2F0627-A47D-45B8-A6F0-80D4FD321FA9}">
      <text>
        <r>
          <rPr>
            <b/>
            <sz val="9"/>
            <color indexed="81"/>
            <rFont val="Tahoma"/>
            <family val="2"/>
          </rPr>
          <t>Dominique:</t>
        </r>
        <r>
          <rPr>
            <sz val="9"/>
            <color indexed="81"/>
            <rFont val="Tahoma"/>
            <family val="2"/>
          </rPr>
          <t xml:space="preserve">
Mettre seulement Non ou date si délai d'utilisation
</t>
        </r>
      </text>
    </comment>
    <comment ref="A416" authorId="0" shapeId="0" xr:uid="{8CD3DAB5-595E-448D-AE5E-902910A8685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16" authorId="0" shapeId="0" xr:uid="{FE158A64-4084-4D48-B877-9F722908400A}">
      <text>
        <r>
          <rPr>
            <b/>
            <sz val="9"/>
            <color indexed="81"/>
            <rFont val="Tahoma"/>
            <family val="2"/>
          </rPr>
          <t>Dominique:</t>
        </r>
        <r>
          <rPr>
            <sz val="9"/>
            <color indexed="81"/>
            <rFont val="Tahoma"/>
            <family val="2"/>
          </rPr>
          <t xml:space="preserve">
Mettre seulement Non ou date si délai d'utilisation
</t>
        </r>
      </text>
    </comment>
    <comment ref="A417" authorId="0" shapeId="0" xr:uid="{981ED90E-6732-4FEB-8F18-5BF89C3BDA9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17" authorId="0" shapeId="0" xr:uid="{DD0E13E3-D9BB-4A47-BB93-891003506EB1}">
      <text>
        <r>
          <rPr>
            <b/>
            <sz val="9"/>
            <color indexed="81"/>
            <rFont val="Tahoma"/>
            <family val="2"/>
          </rPr>
          <t>Dominique:</t>
        </r>
        <r>
          <rPr>
            <sz val="9"/>
            <color indexed="81"/>
            <rFont val="Tahoma"/>
            <family val="2"/>
          </rPr>
          <t xml:space="preserve">
Mettre seulement Non ou date si délai d'utilisation
</t>
        </r>
      </text>
    </comment>
    <comment ref="A418" authorId="0" shapeId="0" xr:uid="{A6555030-A4AA-46D9-B075-355C5C8B448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18" authorId="0" shapeId="0" xr:uid="{A38905EE-CCB4-40A2-A2A9-D7105BE1230C}">
      <text>
        <r>
          <rPr>
            <b/>
            <sz val="9"/>
            <color indexed="81"/>
            <rFont val="Tahoma"/>
            <family val="2"/>
          </rPr>
          <t>Dominique:</t>
        </r>
        <r>
          <rPr>
            <sz val="9"/>
            <color indexed="81"/>
            <rFont val="Tahoma"/>
            <family val="2"/>
          </rPr>
          <t xml:space="preserve">
Mettre seulement Non ou date si délai d'utilisation
</t>
        </r>
      </text>
    </comment>
    <comment ref="A419" authorId="0" shapeId="0" xr:uid="{6F176251-6B8E-40C4-96CC-0D12779AA2D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19" authorId="0" shapeId="0" xr:uid="{231FC69F-B9DF-48EE-BE58-0315CE6BD7CB}">
      <text>
        <r>
          <rPr>
            <b/>
            <sz val="9"/>
            <color indexed="81"/>
            <rFont val="Tahoma"/>
            <family val="2"/>
          </rPr>
          <t>Dominique:</t>
        </r>
        <r>
          <rPr>
            <sz val="9"/>
            <color indexed="81"/>
            <rFont val="Tahoma"/>
            <family val="2"/>
          </rPr>
          <t xml:space="preserve">
Mettre seulement Non ou date si délai d'utilisation
</t>
        </r>
      </text>
    </comment>
    <comment ref="A420" authorId="0" shapeId="0" xr:uid="{515B30A6-5EBA-438A-85B5-D8854869627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20" authorId="0" shapeId="0" xr:uid="{80E4A8FF-7176-43B0-951B-A338B6085D5C}">
      <text>
        <r>
          <rPr>
            <b/>
            <sz val="9"/>
            <color indexed="81"/>
            <rFont val="Tahoma"/>
            <family val="2"/>
          </rPr>
          <t>Dominique:</t>
        </r>
        <r>
          <rPr>
            <sz val="9"/>
            <color indexed="81"/>
            <rFont val="Tahoma"/>
            <family val="2"/>
          </rPr>
          <t xml:space="preserve">
Mettre seulement Non ou date si délai d'utilisation
</t>
        </r>
      </text>
    </comment>
    <comment ref="A421" authorId="0" shapeId="0" xr:uid="{7113478D-BED7-4371-8B67-83F1582C8C5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21" authorId="0" shapeId="0" xr:uid="{9832534C-C0FA-433D-ACE8-EB2B85C75ABE}">
      <text>
        <r>
          <rPr>
            <b/>
            <sz val="9"/>
            <color indexed="81"/>
            <rFont val="Tahoma"/>
            <family val="2"/>
          </rPr>
          <t>Dominique:</t>
        </r>
        <r>
          <rPr>
            <sz val="9"/>
            <color indexed="81"/>
            <rFont val="Tahoma"/>
            <family val="2"/>
          </rPr>
          <t xml:space="preserve">
Mettre seulement Non ou date si délai d'utilisation
</t>
        </r>
      </text>
    </comment>
    <comment ref="A422" authorId="0" shapeId="0" xr:uid="{81F494B0-05C4-47DF-BA39-66C001BA366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22" authorId="0" shapeId="0" xr:uid="{A3585B6D-1871-4749-B03B-922168923185}">
      <text>
        <r>
          <rPr>
            <b/>
            <sz val="9"/>
            <color indexed="81"/>
            <rFont val="Tahoma"/>
            <family val="2"/>
          </rPr>
          <t>Dominique:</t>
        </r>
        <r>
          <rPr>
            <sz val="9"/>
            <color indexed="81"/>
            <rFont val="Tahoma"/>
            <family val="2"/>
          </rPr>
          <t xml:space="preserve">
Mettre seulement Non ou date si délai d'utilisation
</t>
        </r>
      </text>
    </comment>
    <comment ref="A423" authorId="0" shapeId="0" xr:uid="{FD5A0422-233B-45AD-AC27-75B5D9CCFC7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23" authorId="0" shapeId="0" xr:uid="{005532C4-2700-4AF5-A4B8-F65F7145D64F}">
      <text>
        <r>
          <rPr>
            <b/>
            <sz val="9"/>
            <color indexed="81"/>
            <rFont val="Tahoma"/>
            <family val="2"/>
          </rPr>
          <t>Dominique:</t>
        </r>
        <r>
          <rPr>
            <sz val="9"/>
            <color indexed="81"/>
            <rFont val="Tahoma"/>
            <family val="2"/>
          </rPr>
          <t xml:space="preserve">
Mettre seulement Non ou date si délai d'utilisation
</t>
        </r>
      </text>
    </comment>
    <comment ref="A424" authorId="0" shapeId="0" xr:uid="{CBF19000-FC5C-4332-B7EA-132E028A7A0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24" authorId="0" shapeId="0" xr:uid="{E0781978-294C-462F-90D2-5C02D8EBEE76}">
      <text>
        <r>
          <rPr>
            <b/>
            <sz val="9"/>
            <color indexed="81"/>
            <rFont val="Tahoma"/>
            <family val="2"/>
          </rPr>
          <t>Dominique:</t>
        </r>
        <r>
          <rPr>
            <sz val="9"/>
            <color indexed="81"/>
            <rFont val="Tahoma"/>
            <family val="2"/>
          </rPr>
          <t xml:space="preserve">
Mettre seulement Non ou date si délai d'utilisation
</t>
        </r>
      </text>
    </comment>
    <comment ref="A425" authorId="0" shapeId="0" xr:uid="{D68B0704-DDF6-45DE-B320-F257C2C734C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25" authorId="0" shapeId="0" xr:uid="{085CF807-C4A2-4DB2-871F-F2D0307DC5E5}">
      <text>
        <r>
          <rPr>
            <b/>
            <sz val="9"/>
            <color indexed="81"/>
            <rFont val="Tahoma"/>
            <family val="2"/>
          </rPr>
          <t>Dominique:</t>
        </r>
        <r>
          <rPr>
            <sz val="9"/>
            <color indexed="81"/>
            <rFont val="Tahoma"/>
            <family val="2"/>
          </rPr>
          <t xml:space="preserve">
Mettre seulement Non ou date si délai d'utilisation
</t>
        </r>
      </text>
    </comment>
    <comment ref="A426" authorId="0" shapeId="0" xr:uid="{3D11DACD-7EED-4182-9B7F-1E3DFB0C501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26" authorId="0" shapeId="0" xr:uid="{DF5F3B92-7857-4AAC-BD6F-4730F2E86F09}">
      <text>
        <r>
          <rPr>
            <b/>
            <sz val="9"/>
            <color indexed="81"/>
            <rFont val="Tahoma"/>
            <family val="2"/>
          </rPr>
          <t>Dominique:</t>
        </r>
        <r>
          <rPr>
            <sz val="9"/>
            <color indexed="81"/>
            <rFont val="Tahoma"/>
            <family val="2"/>
          </rPr>
          <t xml:space="preserve">
Mettre seulement Non ou date si délai d'utilisation
</t>
        </r>
      </text>
    </comment>
    <comment ref="A427" authorId="0" shapeId="0" xr:uid="{892F30DD-1D6D-4DF6-B3E5-96A3A066C5E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27" authorId="0" shapeId="0" xr:uid="{D7B7B749-CD43-4425-9CB4-584184AD1594}">
      <text>
        <r>
          <rPr>
            <b/>
            <sz val="9"/>
            <color indexed="81"/>
            <rFont val="Tahoma"/>
            <family val="2"/>
          </rPr>
          <t>Dominique:</t>
        </r>
        <r>
          <rPr>
            <sz val="9"/>
            <color indexed="81"/>
            <rFont val="Tahoma"/>
            <family val="2"/>
          </rPr>
          <t xml:space="preserve">
Mettre seulement Non ou date si délai d'utilisation
</t>
        </r>
      </text>
    </comment>
    <comment ref="A428" authorId="0" shapeId="0" xr:uid="{E3FB8F65-6F51-4C45-B5D7-46853BCE6CF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28" authorId="0" shapeId="0" xr:uid="{32A38E87-148E-43BE-8A44-E2D25836708C}">
      <text>
        <r>
          <rPr>
            <b/>
            <sz val="9"/>
            <color indexed="81"/>
            <rFont val="Tahoma"/>
            <family val="2"/>
          </rPr>
          <t>Dominique:</t>
        </r>
        <r>
          <rPr>
            <sz val="9"/>
            <color indexed="81"/>
            <rFont val="Tahoma"/>
            <family val="2"/>
          </rPr>
          <t xml:space="preserve">
Mettre seulement Non ou date si délai d'utilisation
</t>
        </r>
      </text>
    </comment>
    <comment ref="A429" authorId="0" shapeId="0" xr:uid="{14CD0223-F041-490A-B11C-77B3CE5A28B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29" authorId="0" shapeId="0" xr:uid="{5C202480-F9FC-45F5-8C49-CBF76804CD4C}">
      <text>
        <r>
          <rPr>
            <b/>
            <sz val="9"/>
            <color indexed="81"/>
            <rFont val="Tahoma"/>
            <family val="2"/>
          </rPr>
          <t>Dominique:</t>
        </r>
        <r>
          <rPr>
            <sz val="9"/>
            <color indexed="81"/>
            <rFont val="Tahoma"/>
            <family val="2"/>
          </rPr>
          <t xml:space="preserve">
Mettre seulement Non ou date si délai d'utilisation
</t>
        </r>
      </text>
    </comment>
    <comment ref="A430" authorId="0" shapeId="0" xr:uid="{D48202E8-D51E-43A8-B73B-15D86024EB5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30" authorId="0" shapeId="0" xr:uid="{6FAF02A3-D405-4607-8E66-E8B7AB30A559}">
      <text>
        <r>
          <rPr>
            <b/>
            <sz val="9"/>
            <color indexed="81"/>
            <rFont val="Tahoma"/>
            <family val="2"/>
          </rPr>
          <t>Dominique:</t>
        </r>
        <r>
          <rPr>
            <sz val="9"/>
            <color indexed="81"/>
            <rFont val="Tahoma"/>
            <family val="2"/>
          </rPr>
          <t xml:space="preserve">
Mettre seulement Non ou date si délai d'utilisation
</t>
        </r>
      </text>
    </comment>
    <comment ref="A431" authorId="0" shapeId="0" xr:uid="{5CD33F76-EB6A-4B0B-AC78-02D85066674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31" authorId="0" shapeId="0" xr:uid="{67DE1EDA-DBE7-4FF0-8FFB-011CA46AF69D}">
      <text>
        <r>
          <rPr>
            <b/>
            <sz val="9"/>
            <color indexed="81"/>
            <rFont val="Tahoma"/>
            <family val="2"/>
          </rPr>
          <t>Dominique:</t>
        </r>
        <r>
          <rPr>
            <sz val="9"/>
            <color indexed="81"/>
            <rFont val="Tahoma"/>
            <family val="2"/>
          </rPr>
          <t xml:space="preserve">
Mettre seulement Non ou date si délai d'utilisation
</t>
        </r>
      </text>
    </comment>
    <comment ref="A432" authorId="0" shapeId="0" xr:uid="{80B5FA24-4CF6-487A-AAA7-D347ED4192D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32" authorId="0" shapeId="0" xr:uid="{D097A5E1-AFCE-4EED-88E7-C93771BA7EBC}">
      <text>
        <r>
          <rPr>
            <b/>
            <sz val="9"/>
            <color indexed="81"/>
            <rFont val="Tahoma"/>
            <family val="2"/>
          </rPr>
          <t>Dominique:</t>
        </r>
        <r>
          <rPr>
            <sz val="9"/>
            <color indexed="81"/>
            <rFont val="Tahoma"/>
            <family val="2"/>
          </rPr>
          <t xml:space="preserve">
Mettre seulement Non ou date si délai d'utilisation
</t>
        </r>
      </text>
    </comment>
    <comment ref="A433" authorId="0" shapeId="0" xr:uid="{2FB03298-CFC6-44A0-A50A-F2604CC4E36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33" authorId="0" shapeId="0" xr:uid="{72064758-CA98-4A06-8270-4790307A88C8}">
      <text>
        <r>
          <rPr>
            <b/>
            <sz val="9"/>
            <color indexed="81"/>
            <rFont val="Tahoma"/>
            <family val="2"/>
          </rPr>
          <t>Dominique:</t>
        </r>
        <r>
          <rPr>
            <sz val="9"/>
            <color indexed="81"/>
            <rFont val="Tahoma"/>
            <family val="2"/>
          </rPr>
          <t xml:space="preserve">
Mettre seulement Non ou date si délai d'utilisation
</t>
        </r>
      </text>
    </comment>
    <comment ref="A434" authorId="0" shapeId="0" xr:uid="{0E3876B0-0E34-4A30-A8B9-FA9550E63B1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34" authorId="0" shapeId="0" xr:uid="{29782166-3C9F-4A9F-8D85-75A6B43AB04A}">
      <text>
        <r>
          <rPr>
            <b/>
            <sz val="9"/>
            <color indexed="81"/>
            <rFont val="Tahoma"/>
            <family val="2"/>
          </rPr>
          <t>Dominique:</t>
        </r>
        <r>
          <rPr>
            <sz val="9"/>
            <color indexed="81"/>
            <rFont val="Tahoma"/>
            <family val="2"/>
          </rPr>
          <t xml:space="preserve">
Mettre seulement Non ou date si délai d'utilisation
</t>
        </r>
      </text>
    </comment>
    <comment ref="A435" authorId="0" shapeId="0" xr:uid="{BE6F14AA-0D40-49AC-94B4-7E6FD4E7167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35" authorId="0" shapeId="0" xr:uid="{82961672-5D51-49E4-987F-374A0A7C9266}">
      <text>
        <r>
          <rPr>
            <b/>
            <sz val="9"/>
            <color indexed="81"/>
            <rFont val="Tahoma"/>
            <family val="2"/>
          </rPr>
          <t>Dominique:</t>
        </r>
        <r>
          <rPr>
            <sz val="9"/>
            <color indexed="81"/>
            <rFont val="Tahoma"/>
            <family val="2"/>
          </rPr>
          <t xml:space="preserve">
Mettre seulement Non ou date si délai d'utilisation
</t>
        </r>
      </text>
    </comment>
    <comment ref="A436" authorId="0" shapeId="0" xr:uid="{FE8BA398-2D19-4F1D-8A04-F63FC150B81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36" authorId="0" shapeId="0" xr:uid="{3CC9DFD1-E2D1-4A12-B920-4C448C52739A}">
      <text>
        <r>
          <rPr>
            <b/>
            <sz val="9"/>
            <color indexed="81"/>
            <rFont val="Tahoma"/>
            <family val="2"/>
          </rPr>
          <t>Dominique:</t>
        </r>
        <r>
          <rPr>
            <sz val="9"/>
            <color indexed="81"/>
            <rFont val="Tahoma"/>
            <family val="2"/>
          </rPr>
          <t xml:space="preserve">
Mettre seulement Non ou date si délai d'utilisation
</t>
        </r>
      </text>
    </comment>
    <comment ref="A437" authorId="0" shapeId="0" xr:uid="{741F59B9-FD6F-4BB8-B758-2585A219CCF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37" authorId="0" shapeId="0" xr:uid="{2D3A0B70-925C-4ED7-AF4B-1D2C21767745}">
      <text>
        <r>
          <rPr>
            <b/>
            <sz val="9"/>
            <color indexed="81"/>
            <rFont val="Tahoma"/>
            <family val="2"/>
          </rPr>
          <t>Dominique:</t>
        </r>
        <r>
          <rPr>
            <sz val="9"/>
            <color indexed="81"/>
            <rFont val="Tahoma"/>
            <family val="2"/>
          </rPr>
          <t xml:space="preserve">
Mettre seulement Non ou date si délai d'utilisation
</t>
        </r>
      </text>
    </comment>
    <comment ref="A438" authorId="0" shapeId="0" xr:uid="{13093B14-06E7-454C-BBA5-A443EFE0347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38" authorId="0" shapeId="0" xr:uid="{3992C707-F20E-411D-862F-5924C552567A}">
      <text>
        <r>
          <rPr>
            <b/>
            <sz val="9"/>
            <color indexed="81"/>
            <rFont val="Tahoma"/>
            <family val="2"/>
          </rPr>
          <t>Dominique:</t>
        </r>
        <r>
          <rPr>
            <sz val="9"/>
            <color indexed="81"/>
            <rFont val="Tahoma"/>
            <family val="2"/>
          </rPr>
          <t xml:space="preserve">
Mettre seulement Non ou date si délai d'utilisation
</t>
        </r>
      </text>
    </comment>
    <comment ref="A439" authorId="0" shapeId="0" xr:uid="{042BF242-06CE-43E2-A9EF-5AE92FA8C5C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39" authorId="0" shapeId="0" xr:uid="{3C16163E-EA09-4425-8CD0-8DEB3F576807}">
      <text>
        <r>
          <rPr>
            <b/>
            <sz val="9"/>
            <color indexed="81"/>
            <rFont val="Tahoma"/>
            <family val="2"/>
          </rPr>
          <t>Dominique:</t>
        </r>
        <r>
          <rPr>
            <sz val="9"/>
            <color indexed="81"/>
            <rFont val="Tahoma"/>
            <family val="2"/>
          </rPr>
          <t xml:space="preserve">
Mettre seulement Non ou date si délai d'utilisation
</t>
        </r>
      </text>
    </comment>
    <comment ref="A440" authorId="0" shapeId="0" xr:uid="{752E9CB2-F0B9-4FF5-81FC-9FD5846BEB9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40" authorId="0" shapeId="0" xr:uid="{2F92198B-F8C2-4DD7-8BBA-B3FFC0CF9C04}">
      <text>
        <r>
          <rPr>
            <b/>
            <sz val="9"/>
            <color indexed="81"/>
            <rFont val="Tahoma"/>
            <family val="2"/>
          </rPr>
          <t>Dominique:</t>
        </r>
        <r>
          <rPr>
            <sz val="9"/>
            <color indexed="81"/>
            <rFont val="Tahoma"/>
            <family val="2"/>
          </rPr>
          <t xml:space="preserve">
Mettre seulement Non ou date si délai d'utilisation
</t>
        </r>
      </text>
    </comment>
    <comment ref="A441" authorId="0" shapeId="0" xr:uid="{F41A220A-177A-445A-82D0-58E4E10CD96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41" authorId="0" shapeId="0" xr:uid="{513CD039-D500-4E13-9ADC-A350C651428C}">
      <text>
        <r>
          <rPr>
            <b/>
            <sz val="9"/>
            <color indexed="81"/>
            <rFont val="Tahoma"/>
            <family val="2"/>
          </rPr>
          <t>Dominique:</t>
        </r>
        <r>
          <rPr>
            <sz val="9"/>
            <color indexed="81"/>
            <rFont val="Tahoma"/>
            <family val="2"/>
          </rPr>
          <t xml:space="preserve">
Mettre seulement Non ou date si délai d'utilisation
</t>
        </r>
      </text>
    </comment>
    <comment ref="A442" authorId="0" shapeId="0" xr:uid="{9D0B8035-CE6D-468C-92C6-208DA3ED03A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42" authorId="0" shapeId="0" xr:uid="{0E973EFE-A3A9-4FA9-BCF7-99C58E0339D9}">
      <text>
        <r>
          <rPr>
            <b/>
            <sz val="9"/>
            <color indexed="81"/>
            <rFont val="Tahoma"/>
            <family val="2"/>
          </rPr>
          <t>Dominique:</t>
        </r>
        <r>
          <rPr>
            <sz val="9"/>
            <color indexed="81"/>
            <rFont val="Tahoma"/>
            <family val="2"/>
          </rPr>
          <t xml:space="preserve">
Mettre seulement Non ou date si délai d'utilisation
</t>
        </r>
      </text>
    </comment>
    <comment ref="A443" authorId="0" shapeId="0" xr:uid="{51C98477-1320-408F-AC0E-C28BFB46586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43" authorId="0" shapeId="0" xr:uid="{F852610F-CBA8-4238-B22C-E8383D175BE0}">
      <text>
        <r>
          <rPr>
            <b/>
            <sz val="9"/>
            <color indexed="81"/>
            <rFont val="Tahoma"/>
            <family val="2"/>
          </rPr>
          <t>Dominique:</t>
        </r>
        <r>
          <rPr>
            <sz val="9"/>
            <color indexed="81"/>
            <rFont val="Tahoma"/>
            <family val="2"/>
          </rPr>
          <t xml:space="preserve">
Mettre seulement Non ou date si délai d'utilisation
</t>
        </r>
      </text>
    </comment>
    <comment ref="A444" authorId="0" shapeId="0" xr:uid="{368F02DE-76C4-4E51-8C93-ED409D756AE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44" authorId="0" shapeId="0" xr:uid="{B707FE85-68D0-4B46-9825-EE71F7198FDB}">
      <text>
        <r>
          <rPr>
            <b/>
            <sz val="9"/>
            <color indexed="81"/>
            <rFont val="Tahoma"/>
            <family val="2"/>
          </rPr>
          <t>Dominique:</t>
        </r>
        <r>
          <rPr>
            <sz val="9"/>
            <color indexed="81"/>
            <rFont val="Tahoma"/>
            <family val="2"/>
          </rPr>
          <t xml:space="preserve">
Mettre seulement Non ou date si délai d'utilisation
</t>
        </r>
      </text>
    </comment>
    <comment ref="A445" authorId="0" shapeId="0" xr:uid="{19285451-7FC9-4242-AA81-53078F28F48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45" authorId="0" shapeId="0" xr:uid="{CCCC8804-4093-4900-A325-AAB41E7E6DFB}">
      <text>
        <r>
          <rPr>
            <b/>
            <sz val="9"/>
            <color indexed="81"/>
            <rFont val="Tahoma"/>
            <family val="2"/>
          </rPr>
          <t>Dominique:</t>
        </r>
        <r>
          <rPr>
            <sz val="9"/>
            <color indexed="81"/>
            <rFont val="Tahoma"/>
            <family val="2"/>
          </rPr>
          <t xml:space="preserve">
Mettre seulement Non ou date si délai d'utilisation
</t>
        </r>
      </text>
    </comment>
    <comment ref="A446" authorId="0" shapeId="0" xr:uid="{77499EA4-09C2-4B30-B677-D595674DCD1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46" authorId="0" shapeId="0" xr:uid="{DF9D31CF-9513-4948-8802-48E41349E4B5}">
      <text>
        <r>
          <rPr>
            <b/>
            <sz val="9"/>
            <color indexed="81"/>
            <rFont val="Tahoma"/>
            <family val="2"/>
          </rPr>
          <t>Dominique:</t>
        </r>
        <r>
          <rPr>
            <sz val="9"/>
            <color indexed="81"/>
            <rFont val="Tahoma"/>
            <family val="2"/>
          </rPr>
          <t xml:space="preserve">
Mettre seulement Non ou date si délai d'utilisation
</t>
        </r>
      </text>
    </comment>
    <comment ref="A447" authorId="0" shapeId="0" xr:uid="{44146BF3-350E-46B2-9842-9F7DE73F5DA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47" authorId="0" shapeId="0" xr:uid="{B57E9971-B65D-446B-BAEF-51F8300AF02C}">
      <text>
        <r>
          <rPr>
            <b/>
            <sz val="9"/>
            <color indexed="81"/>
            <rFont val="Tahoma"/>
            <family val="2"/>
          </rPr>
          <t>Dominique:</t>
        </r>
        <r>
          <rPr>
            <sz val="9"/>
            <color indexed="81"/>
            <rFont val="Tahoma"/>
            <family val="2"/>
          </rPr>
          <t xml:space="preserve">
Mettre seulement Non ou date si délai d'utilisation
</t>
        </r>
      </text>
    </comment>
    <comment ref="A448" authorId="0" shapeId="0" xr:uid="{57226491-CB36-425F-8648-F53ED5495AD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48" authorId="0" shapeId="0" xr:uid="{30024390-3CB4-4B3F-BFD6-52E5C16616B3}">
      <text>
        <r>
          <rPr>
            <b/>
            <sz val="9"/>
            <color indexed="81"/>
            <rFont val="Tahoma"/>
            <family val="2"/>
          </rPr>
          <t>Dominique:</t>
        </r>
        <r>
          <rPr>
            <sz val="9"/>
            <color indexed="81"/>
            <rFont val="Tahoma"/>
            <family val="2"/>
          </rPr>
          <t xml:space="preserve">
Mettre seulement Non ou date si délai d'utilisation
</t>
        </r>
      </text>
    </comment>
    <comment ref="A449" authorId="0" shapeId="0" xr:uid="{14E04578-5BFD-4270-9135-CD4C4FE615E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49" authorId="0" shapeId="0" xr:uid="{F40934E7-8D71-4443-971F-8783D133B33F}">
      <text>
        <r>
          <rPr>
            <b/>
            <sz val="9"/>
            <color indexed="81"/>
            <rFont val="Tahoma"/>
            <family val="2"/>
          </rPr>
          <t>Dominique:</t>
        </r>
        <r>
          <rPr>
            <sz val="9"/>
            <color indexed="81"/>
            <rFont val="Tahoma"/>
            <family val="2"/>
          </rPr>
          <t xml:space="preserve">
Mettre seulement Non ou date si délai d'utilisation
</t>
        </r>
      </text>
    </comment>
    <comment ref="A450" authorId="0" shapeId="0" xr:uid="{D8172687-87AC-4857-AAC7-FF2213DF2DE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50" authorId="0" shapeId="0" xr:uid="{58CCB86F-7F16-4B32-A410-E8530313E0AB}">
      <text>
        <r>
          <rPr>
            <b/>
            <sz val="9"/>
            <color indexed="81"/>
            <rFont val="Tahoma"/>
            <family val="2"/>
          </rPr>
          <t>Dominique:</t>
        </r>
        <r>
          <rPr>
            <sz val="9"/>
            <color indexed="81"/>
            <rFont val="Tahoma"/>
            <family val="2"/>
          </rPr>
          <t xml:space="preserve">
Mettre seulement Non ou date si délai d'utilisation
</t>
        </r>
      </text>
    </comment>
    <comment ref="A451" authorId="0" shapeId="0" xr:uid="{1F9355F7-4202-4CB6-B205-92757236E34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51" authorId="0" shapeId="0" xr:uid="{92472670-6838-4193-AE9E-F1078DF04B32}">
      <text>
        <r>
          <rPr>
            <b/>
            <sz val="9"/>
            <color indexed="81"/>
            <rFont val="Tahoma"/>
            <family val="2"/>
          </rPr>
          <t>Dominique:</t>
        </r>
        <r>
          <rPr>
            <sz val="9"/>
            <color indexed="81"/>
            <rFont val="Tahoma"/>
            <family val="2"/>
          </rPr>
          <t xml:space="preserve">
Mettre seulement Non ou date si délai d'utilisation
</t>
        </r>
      </text>
    </comment>
    <comment ref="A452" authorId="0" shapeId="0" xr:uid="{DD5B3F0B-B5C6-4641-BE54-FDEF197B65C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52" authorId="0" shapeId="0" xr:uid="{4D7C565C-EC41-4B46-8A1A-EBF59C435644}">
      <text>
        <r>
          <rPr>
            <b/>
            <sz val="9"/>
            <color indexed="81"/>
            <rFont val="Tahoma"/>
            <family val="2"/>
          </rPr>
          <t>Dominique:</t>
        </r>
        <r>
          <rPr>
            <sz val="9"/>
            <color indexed="81"/>
            <rFont val="Tahoma"/>
            <family val="2"/>
          </rPr>
          <t xml:space="preserve">
Mettre seulement Non ou date si délai d'utilisation
</t>
        </r>
      </text>
    </comment>
    <comment ref="A453" authorId="0" shapeId="0" xr:uid="{679BBA05-15B7-4432-A6D1-6808964DE38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53" authorId="0" shapeId="0" xr:uid="{00DEB3BF-2182-4087-A196-8D8663FC6296}">
      <text>
        <r>
          <rPr>
            <b/>
            <sz val="9"/>
            <color indexed="81"/>
            <rFont val="Tahoma"/>
            <family val="2"/>
          </rPr>
          <t>Dominique:</t>
        </r>
        <r>
          <rPr>
            <sz val="9"/>
            <color indexed="81"/>
            <rFont val="Tahoma"/>
            <family val="2"/>
          </rPr>
          <t xml:space="preserve">
Mettre seulement Non ou date si délai d'utilisation
</t>
        </r>
      </text>
    </comment>
    <comment ref="A454" authorId="0" shapeId="0" xr:uid="{615EB0CB-775C-414B-A00D-9C2242989C9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54" authorId="0" shapeId="0" xr:uid="{18AAA0F4-FC34-4B37-A567-1EB42ABF947F}">
      <text>
        <r>
          <rPr>
            <b/>
            <sz val="9"/>
            <color indexed="81"/>
            <rFont val="Tahoma"/>
            <family val="2"/>
          </rPr>
          <t>Dominique:</t>
        </r>
        <r>
          <rPr>
            <sz val="9"/>
            <color indexed="81"/>
            <rFont val="Tahoma"/>
            <family val="2"/>
          </rPr>
          <t xml:space="preserve">
Mettre seulement Non ou date si délai d'utilisation
</t>
        </r>
      </text>
    </comment>
    <comment ref="A455" authorId="0" shapeId="0" xr:uid="{1E6F2875-47D8-4DC1-B1D7-89B7D981433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55" authorId="0" shapeId="0" xr:uid="{32346A58-28B0-46A7-879D-75537434DB99}">
      <text>
        <r>
          <rPr>
            <b/>
            <sz val="9"/>
            <color indexed="81"/>
            <rFont val="Tahoma"/>
            <family val="2"/>
          </rPr>
          <t>Dominique:</t>
        </r>
        <r>
          <rPr>
            <sz val="9"/>
            <color indexed="81"/>
            <rFont val="Tahoma"/>
            <family val="2"/>
          </rPr>
          <t xml:space="preserve">
Mettre seulement Non ou date si délai d'utilisation
</t>
        </r>
      </text>
    </comment>
    <comment ref="A456" authorId="0" shapeId="0" xr:uid="{FED3BFDE-9D0F-457B-A710-74642439723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56" authorId="0" shapeId="0" xr:uid="{C8069373-E8D0-4211-948C-38AB312B66D4}">
      <text>
        <r>
          <rPr>
            <b/>
            <sz val="9"/>
            <color indexed="81"/>
            <rFont val="Tahoma"/>
            <family val="2"/>
          </rPr>
          <t>Dominique:</t>
        </r>
        <r>
          <rPr>
            <sz val="9"/>
            <color indexed="81"/>
            <rFont val="Tahoma"/>
            <family val="2"/>
          </rPr>
          <t xml:space="preserve">
Mettre seulement Non ou date si délai d'utilisation
</t>
        </r>
      </text>
    </comment>
    <comment ref="A457" authorId="0" shapeId="0" xr:uid="{E9129349-D3DE-4F52-A6AC-9B5CC88FBDE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57" authorId="0" shapeId="0" xr:uid="{157E1C29-0C5F-4C72-A984-36CBAC1D5AB7}">
      <text>
        <r>
          <rPr>
            <b/>
            <sz val="9"/>
            <color indexed="81"/>
            <rFont val="Tahoma"/>
            <family val="2"/>
          </rPr>
          <t>Dominique:</t>
        </r>
        <r>
          <rPr>
            <sz val="9"/>
            <color indexed="81"/>
            <rFont val="Tahoma"/>
            <family val="2"/>
          </rPr>
          <t xml:space="preserve">
Mettre seulement Non ou date si délai d'utilisation
</t>
        </r>
      </text>
    </comment>
    <comment ref="A458" authorId="0" shapeId="0" xr:uid="{34CA45ED-D11E-43EF-A421-847AB1CD888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58" authorId="0" shapeId="0" xr:uid="{3198914C-6285-4096-8BBA-C3356AC406CF}">
      <text>
        <r>
          <rPr>
            <b/>
            <sz val="9"/>
            <color indexed="81"/>
            <rFont val="Tahoma"/>
            <family val="2"/>
          </rPr>
          <t>Dominique:</t>
        </r>
        <r>
          <rPr>
            <sz val="9"/>
            <color indexed="81"/>
            <rFont val="Tahoma"/>
            <family val="2"/>
          </rPr>
          <t xml:space="preserve">
Mettre seulement Non ou date si délai d'utilisation
</t>
        </r>
      </text>
    </comment>
    <comment ref="A459" authorId="0" shapeId="0" xr:uid="{EFF6FC21-9BCA-473A-9129-B86B01D2F55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59" authorId="0" shapeId="0" xr:uid="{C1B44914-8410-404B-ADBC-C407C7D95821}">
      <text>
        <r>
          <rPr>
            <b/>
            <sz val="9"/>
            <color indexed="81"/>
            <rFont val="Tahoma"/>
            <family val="2"/>
          </rPr>
          <t>Dominique:</t>
        </r>
        <r>
          <rPr>
            <sz val="9"/>
            <color indexed="81"/>
            <rFont val="Tahoma"/>
            <family val="2"/>
          </rPr>
          <t xml:space="preserve">
Mettre seulement Non ou date si délai d'utilisation
</t>
        </r>
      </text>
    </comment>
    <comment ref="A460" authorId="0" shapeId="0" xr:uid="{C9191AED-70C2-4726-8031-AB302261F78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60" authorId="0" shapeId="0" xr:uid="{7EE967A4-9B3A-4D6E-9A26-690380751B39}">
      <text>
        <r>
          <rPr>
            <b/>
            <sz val="9"/>
            <color indexed="81"/>
            <rFont val="Tahoma"/>
            <family val="2"/>
          </rPr>
          <t>Dominique:</t>
        </r>
        <r>
          <rPr>
            <sz val="9"/>
            <color indexed="81"/>
            <rFont val="Tahoma"/>
            <family val="2"/>
          </rPr>
          <t xml:space="preserve">
Mettre seulement Non ou date si délai d'utilisation
</t>
        </r>
      </text>
    </comment>
    <comment ref="A461" authorId="0" shapeId="0" xr:uid="{385C386F-AE71-4A2C-ACFD-576861B2023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61" authorId="0" shapeId="0" xr:uid="{50253E5F-0845-4144-8A72-DE3350D18604}">
      <text>
        <r>
          <rPr>
            <b/>
            <sz val="9"/>
            <color indexed="81"/>
            <rFont val="Tahoma"/>
            <family val="2"/>
          </rPr>
          <t>Dominique:</t>
        </r>
        <r>
          <rPr>
            <sz val="9"/>
            <color indexed="81"/>
            <rFont val="Tahoma"/>
            <family val="2"/>
          </rPr>
          <t xml:space="preserve">
Mettre seulement Non ou date si délai d'utilisation
</t>
        </r>
      </text>
    </comment>
    <comment ref="A462" authorId="0" shapeId="0" xr:uid="{CD9053C0-9BC6-4FD5-908F-346C68C0670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62" authorId="0" shapeId="0" xr:uid="{34B5F594-3BEA-414E-BF4A-B2711F1B1690}">
      <text>
        <r>
          <rPr>
            <b/>
            <sz val="9"/>
            <color indexed="81"/>
            <rFont val="Tahoma"/>
            <family val="2"/>
          </rPr>
          <t>Dominique:</t>
        </r>
        <r>
          <rPr>
            <sz val="9"/>
            <color indexed="81"/>
            <rFont val="Tahoma"/>
            <family val="2"/>
          </rPr>
          <t xml:space="preserve">
Mettre seulement Non ou date si délai d'utilisation
</t>
        </r>
      </text>
    </comment>
    <comment ref="A463" authorId="0" shapeId="0" xr:uid="{14BF39C8-4770-4F2E-A32F-76F51FD8970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63" authorId="0" shapeId="0" xr:uid="{F1E75073-1FC3-4404-B2DB-F75651512CB5}">
      <text>
        <r>
          <rPr>
            <b/>
            <sz val="9"/>
            <color indexed="81"/>
            <rFont val="Tahoma"/>
            <family val="2"/>
          </rPr>
          <t>Dominique:</t>
        </r>
        <r>
          <rPr>
            <sz val="9"/>
            <color indexed="81"/>
            <rFont val="Tahoma"/>
            <family val="2"/>
          </rPr>
          <t xml:space="preserve">
Mettre seulement Non ou date si délai d'utilisation
</t>
        </r>
      </text>
    </comment>
    <comment ref="A464" authorId="0" shapeId="0" xr:uid="{340553CA-10A2-4C54-B81A-99B2F2F2DEA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64" authorId="0" shapeId="0" xr:uid="{5DCE9BEA-439C-4944-90A5-410FD16E4823}">
      <text>
        <r>
          <rPr>
            <b/>
            <sz val="9"/>
            <color indexed="81"/>
            <rFont val="Tahoma"/>
            <family val="2"/>
          </rPr>
          <t>Dominique:</t>
        </r>
        <r>
          <rPr>
            <sz val="9"/>
            <color indexed="81"/>
            <rFont val="Tahoma"/>
            <family val="2"/>
          </rPr>
          <t xml:space="preserve">
Mettre seulement Non ou date si délai d'utilisation
</t>
        </r>
      </text>
    </comment>
    <comment ref="A465" authorId="0" shapeId="0" xr:uid="{6DA2B5E5-CB5F-46AE-A4D9-4F3067EE59E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65" authorId="0" shapeId="0" xr:uid="{B75499BB-5EE9-42A5-BFE2-691C77E2EC6B}">
      <text>
        <r>
          <rPr>
            <b/>
            <sz val="9"/>
            <color indexed="81"/>
            <rFont val="Tahoma"/>
            <family val="2"/>
          </rPr>
          <t>Dominique:</t>
        </r>
        <r>
          <rPr>
            <sz val="9"/>
            <color indexed="81"/>
            <rFont val="Tahoma"/>
            <family val="2"/>
          </rPr>
          <t xml:space="preserve">
Mettre seulement Non ou date si délai d'utilisation
</t>
        </r>
      </text>
    </comment>
    <comment ref="A466" authorId="0" shapeId="0" xr:uid="{6C91A647-FFBF-4E79-AC11-DED6305963C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66" authorId="0" shapeId="0" xr:uid="{99684C08-E251-4B13-A6D8-FE47F5321129}">
      <text>
        <r>
          <rPr>
            <b/>
            <sz val="9"/>
            <color indexed="81"/>
            <rFont val="Tahoma"/>
            <family val="2"/>
          </rPr>
          <t>Dominique:</t>
        </r>
        <r>
          <rPr>
            <sz val="9"/>
            <color indexed="81"/>
            <rFont val="Tahoma"/>
            <family val="2"/>
          </rPr>
          <t xml:space="preserve">
Mettre seulement Non ou date si délai d'utilisation
</t>
        </r>
      </text>
    </comment>
    <comment ref="A467" authorId="0" shapeId="0" xr:uid="{DBE04A03-421F-4943-A883-E54ACB63EA7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67" authorId="0" shapeId="0" xr:uid="{800A4650-E8BD-484D-AB18-55FD8B4A5379}">
      <text>
        <r>
          <rPr>
            <b/>
            <sz val="9"/>
            <color indexed="81"/>
            <rFont val="Tahoma"/>
            <family val="2"/>
          </rPr>
          <t>Dominique:</t>
        </r>
        <r>
          <rPr>
            <sz val="9"/>
            <color indexed="81"/>
            <rFont val="Tahoma"/>
            <family val="2"/>
          </rPr>
          <t xml:space="preserve">
Mettre seulement Non ou date si délai d'utilisation
</t>
        </r>
      </text>
    </comment>
    <comment ref="A468" authorId="0" shapeId="0" xr:uid="{7A573B10-8512-47C2-913B-AA6C3F77DE3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68" authorId="0" shapeId="0" xr:uid="{4A6B0A4C-B110-4F8F-9DCD-2EBBB60A654C}">
      <text>
        <r>
          <rPr>
            <b/>
            <sz val="9"/>
            <color indexed="81"/>
            <rFont val="Tahoma"/>
            <family val="2"/>
          </rPr>
          <t>Dominique:</t>
        </r>
        <r>
          <rPr>
            <sz val="9"/>
            <color indexed="81"/>
            <rFont val="Tahoma"/>
            <family val="2"/>
          </rPr>
          <t xml:space="preserve">
Mettre seulement Non ou date si délai d'utilisation
</t>
        </r>
      </text>
    </comment>
    <comment ref="A469" authorId="0" shapeId="0" xr:uid="{B6947A36-8551-4D0A-914E-531E4CEE8AC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69" authorId="0" shapeId="0" xr:uid="{62F08203-39E8-4CFD-9D2D-7C8F51785F14}">
      <text>
        <r>
          <rPr>
            <b/>
            <sz val="9"/>
            <color indexed="81"/>
            <rFont val="Tahoma"/>
            <family val="2"/>
          </rPr>
          <t>Dominique:</t>
        </r>
        <r>
          <rPr>
            <sz val="9"/>
            <color indexed="81"/>
            <rFont val="Tahoma"/>
            <family val="2"/>
          </rPr>
          <t xml:space="preserve">
Mettre seulement Non ou date si délai d'utilisation
</t>
        </r>
      </text>
    </comment>
    <comment ref="A470" authorId="0" shapeId="0" xr:uid="{0D3908CC-71E5-49D5-8941-916A3D9FCD0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70" authorId="0" shapeId="0" xr:uid="{17592254-7342-43D5-9C6F-B8C737BE76FC}">
      <text>
        <r>
          <rPr>
            <b/>
            <sz val="9"/>
            <color indexed="81"/>
            <rFont val="Tahoma"/>
            <family val="2"/>
          </rPr>
          <t>Dominique:</t>
        </r>
        <r>
          <rPr>
            <sz val="9"/>
            <color indexed="81"/>
            <rFont val="Tahoma"/>
            <family val="2"/>
          </rPr>
          <t xml:space="preserve">
Mettre seulement Non ou date si délai d'utilisation
</t>
        </r>
      </text>
    </comment>
    <comment ref="A471" authorId="0" shapeId="0" xr:uid="{73C8A6D0-B6AF-4FBA-A346-0EEDE6106F3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71" authorId="0" shapeId="0" xr:uid="{07AC02E8-FDAC-4400-A05D-23CCEDC723F3}">
      <text>
        <r>
          <rPr>
            <b/>
            <sz val="9"/>
            <color indexed="81"/>
            <rFont val="Tahoma"/>
            <family val="2"/>
          </rPr>
          <t>Dominique:</t>
        </r>
        <r>
          <rPr>
            <sz val="9"/>
            <color indexed="81"/>
            <rFont val="Tahoma"/>
            <family val="2"/>
          </rPr>
          <t xml:space="preserve">
Mettre seulement Non ou date si délai d'utilisation
</t>
        </r>
      </text>
    </comment>
    <comment ref="A472" authorId="0" shapeId="0" xr:uid="{F03CEBC5-6C79-458C-8B98-37F7C0678A4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72" authorId="0" shapeId="0" xr:uid="{2C913826-F2AA-4BFF-AAB5-7EDE68D7CE37}">
      <text>
        <r>
          <rPr>
            <b/>
            <sz val="9"/>
            <color indexed="81"/>
            <rFont val="Tahoma"/>
            <family val="2"/>
          </rPr>
          <t>Dominique:</t>
        </r>
        <r>
          <rPr>
            <sz val="9"/>
            <color indexed="81"/>
            <rFont val="Tahoma"/>
            <family val="2"/>
          </rPr>
          <t xml:space="preserve">
Mettre seulement Non ou date si délai d'utilisation
</t>
        </r>
      </text>
    </comment>
    <comment ref="A473" authorId="0" shapeId="0" xr:uid="{9EB46A21-DCDC-418C-BCDD-5EDB5C8148F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73" authorId="0" shapeId="0" xr:uid="{AA0869B4-8AED-4517-91D1-99B85E4FC94B}">
      <text>
        <r>
          <rPr>
            <b/>
            <sz val="9"/>
            <color indexed="81"/>
            <rFont val="Tahoma"/>
            <family val="2"/>
          </rPr>
          <t>Dominique:</t>
        </r>
        <r>
          <rPr>
            <sz val="9"/>
            <color indexed="81"/>
            <rFont val="Tahoma"/>
            <family val="2"/>
          </rPr>
          <t xml:space="preserve">
Mettre seulement Non ou date si délai d'utilisation
</t>
        </r>
      </text>
    </comment>
    <comment ref="A474" authorId="0" shapeId="0" xr:uid="{0D35630A-07E5-4B63-9129-68C76291AF3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74" authorId="0" shapeId="0" xr:uid="{D9885454-C624-49DF-B7B4-BE0F19E6367B}">
      <text>
        <r>
          <rPr>
            <b/>
            <sz val="9"/>
            <color indexed="81"/>
            <rFont val="Tahoma"/>
            <family val="2"/>
          </rPr>
          <t>Dominique:</t>
        </r>
        <r>
          <rPr>
            <sz val="9"/>
            <color indexed="81"/>
            <rFont val="Tahoma"/>
            <family val="2"/>
          </rPr>
          <t xml:space="preserve">
Mettre seulement Non ou date si délai d'utilisation
</t>
        </r>
      </text>
    </comment>
    <comment ref="A475" authorId="0" shapeId="0" xr:uid="{213DB843-9591-4F5A-96E3-C341A053026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75" authorId="0" shapeId="0" xr:uid="{CF3A3D91-6D6B-4039-8CA3-A4D1AAE64577}">
      <text>
        <r>
          <rPr>
            <b/>
            <sz val="9"/>
            <color indexed="81"/>
            <rFont val="Tahoma"/>
            <family val="2"/>
          </rPr>
          <t>Dominique:</t>
        </r>
        <r>
          <rPr>
            <sz val="9"/>
            <color indexed="81"/>
            <rFont val="Tahoma"/>
            <family val="2"/>
          </rPr>
          <t xml:space="preserve">
Mettre seulement Non ou date si délai d'utilisation
</t>
        </r>
      </text>
    </comment>
    <comment ref="A476" authorId="0" shapeId="0" xr:uid="{243C264A-DB8A-47F7-B1DD-DC5003B931F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76" authorId="0" shapeId="0" xr:uid="{F7C2F8CE-636A-4368-B0AD-275B96E45154}">
      <text>
        <r>
          <rPr>
            <b/>
            <sz val="9"/>
            <color indexed="81"/>
            <rFont val="Tahoma"/>
            <family val="2"/>
          </rPr>
          <t>Dominique:</t>
        </r>
        <r>
          <rPr>
            <sz val="9"/>
            <color indexed="81"/>
            <rFont val="Tahoma"/>
            <family val="2"/>
          </rPr>
          <t xml:space="preserve">
Mettre seulement Non ou date si délai d'utilisation
</t>
        </r>
      </text>
    </comment>
    <comment ref="A477" authorId="0" shapeId="0" xr:uid="{08726332-587C-4784-99AC-C97EBE5B520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77" authorId="0" shapeId="0" xr:uid="{C87FE556-C030-41C5-B8F2-EEBE71EE9AD9}">
      <text>
        <r>
          <rPr>
            <b/>
            <sz val="9"/>
            <color indexed="81"/>
            <rFont val="Tahoma"/>
            <family val="2"/>
          </rPr>
          <t>Dominique:</t>
        </r>
        <r>
          <rPr>
            <sz val="9"/>
            <color indexed="81"/>
            <rFont val="Tahoma"/>
            <family val="2"/>
          </rPr>
          <t xml:space="preserve">
Mettre seulement Non ou date si délai d'utilisation
</t>
        </r>
      </text>
    </comment>
    <comment ref="A478" authorId="0" shapeId="0" xr:uid="{9CFB9C45-771A-49E7-BD0A-768A4D2A3A4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78" authorId="0" shapeId="0" xr:uid="{7C222339-C327-4FD0-A01E-F3028D8C7045}">
      <text>
        <r>
          <rPr>
            <b/>
            <sz val="9"/>
            <color indexed="81"/>
            <rFont val="Tahoma"/>
            <family val="2"/>
          </rPr>
          <t>Dominique:</t>
        </r>
        <r>
          <rPr>
            <sz val="9"/>
            <color indexed="81"/>
            <rFont val="Tahoma"/>
            <family val="2"/>
          </rPr>
          <t xml:space="preserve">
Mettre seulement Non ou date si délai d'utilisation
</t>
        </r>
      </text>
    </comment>
    <comment ref="A479" authorId="0" shapeId="0" xr:uid="{453854ED-9B6B-4B35-BFCA-501C163B69B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79" authorId="0" shapeId="0" xr:uid="{E19C5D41-5056-4245-9B60-87DCA6073A48}">
      <text>
        <r>
          <rPr>
            <b/>
            <sz val="9"/>
            <color indexed="81"/>
            <rFont val="Tahoma"/>
            <family val="2"/>
          </rPr>
          <t>Dominique:</t>
        </r>
        <r>
          <rPr>
            <sz val="9"/>
            <color indexed="81"/>
            <rFont val="Tahoma"/>
            <family val="2"/>
          </rPr>
          <t xml:space="preserve">
Mettre seulement Non ou date si délai d'utilisation
</t>
        </r>
      </text>
    </comment>
    <comment ref="A480" authorId="0" shapeId="0" xr:uid="{D8C90091-23C5-4866-B714-C8A6EA02BF4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80" authorId="0" shapeId="0" xr:uid="{F60A1979-C2CA-42E7-922D-03A264BD1B53}">
      <text>
        <r>
          <rPr>
            <b/>
            <sz val="9"/>
            <color indexed="81"/>
            <rFont val="Tahoma"/>
            <family val="2"/>
          </rPr>
          <t>Dominique:</t>
        </r>
        <r>
          <rPr>
            <sz val="9"/>
            <color indexed="81"/>
            <rFont val="Tahoma"/>
            <family val="2"/>
          </rPr>
          <t xml:space="preserve">
Mettre seulement Non ou date si délai d'utilisation
</t>
        </r>
      </text>
    </comment>
    <comment ref="A481" authorId="0" shapeId="0" xr:uid="{B9393870-FC71-419A-88B7-D012EE4DF4F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81" authorId="0" shapeId="0" xr:uid="{3A660FDA-14B1-468E-B6B9-600E987FC3D0}">
      <text>
        <r>
          <rPr>
            <b/>
            <sz val="9"/>
            <color indexed="81"/>
            <rFont val="Tahoma"/>
            <family val="2"/>
          </rPr>
          <t>Dominique:</t>
        </r>
        <r>
          <rPr>
            <sz val="9"/>
            <color indexed="81"/>
            <rFont val="Tahoma"/>
            <family val="2"/>
          </rPr>
          <t xml:space="preserve">
Mettre seulement Non ou date si délai d'utilisation
</t>
        </r>
      </text>
    </comment>
    <comment ref="A482" authorId="0" shapeId="0" xr:uid="{5A79789B-A792-4DA3-B979-9B555246480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82" authorId="0" shapeId="0" xr:uid="{A4F09C67-40F9-4B5B-A524-4741AA150F1E}">
      <text>
        <r>
          <rPr>
            <b/>
            <sz val="9"/>
            <color indexed="81"/>
            <rFont val="Tahoma"/>
            <family val="2"/>
          </rPr>
          <t>Dominique:</t>
        </r>
        <r>
          <rPr>
            <sz val="9"/>
            <color indexed="81"/>
            <rFont val="Tahoma"/>
            <family val="2"/>
          </rPr>
          <t xml:space="preserve">
Mettre seulement Non ou date si délai d'utilisation
</t>
        </r>
      </text>
    </comment>
    <comment ref="A483" authorId="0" shapeId="0" xr:uid="{F85C631D-E160-4498-A953-286BFDA7B6B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83" authorId="0" shapeId="0" xr:uid="{A70E530A-A230-459C-8094-4DC74B13FA51}">
      <text>
        <r>
          <rPr>
            <b/>
            <sz val="9"/>
            <color indexed="81"/>
            <rFont val="Tahoma"/>
            <family val="2"/>
          </rPr>
          <t>Dominique:</t>
        </r>
        <r>
          <rPr>
            <sz val="9"/>
            <color indexed="81"/>
            <rFont val="Tahoma"/>
            <family val="2"/>
          </rPr>
          <t xml:space="preserve">
Mettre seulement Non ou date si délai d'utilisation
</t>
        </r>
      </text>
    </comment>
    <comment ref="A484" authorId="0" shapeId="0" xr:uid="{4F6669FA-EBEF-49E0-9A16-95ACEE3693A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84" authorId="0" shapeId="0" xr:uid="{EEAE4A44-E96B-4489-9181-06E34FE0A694}">
      <text>
        <r>
          <rPr>
            <b/>
            <sz val="9"/>
            <color indexed="81"/>
            <rFont val="Tahoma"/>
            <family val="2"/>
          </rPr>
          <t>Dominique:</t>
        </r>
        <r>
          <rPr>
            <sz val="9"/>
            <color indexed="81"/>
            <rFont val="Tahoma"/>
            <family val="2"/>
          </rPr>
          <t xml:space="preserve">
Mettre seulement Non ou date si délai d'utilisation
</t>
        </r>
      </text>
    </comment>
    <comment ref="A485" authorId="0" shapeId="0" xr:uid="{7C32DE86-B522-43D5-9FE8-D4F78AA303D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85" authorId="0" shapeId="0" xr:uid="{E0689E6E-B88A-4B53-9B8A-1A323AF85B37}">
      <text>
        <r>
          <rPr>
            <b/>
            <sz val="9"/>
            <color indexed="81"/>
            <rFont val="Tahoma"/>
            <family val="2"/>
          </rPr>
          <t>Dominique:</t>
        </r>
        <r>
          <rPr>
            <sz val="9"/>
            <color indexed="81"/>
            <rFont val="Tahoma"/>
            <family val="2"/>
          </rPr>
          <t xml:space="preserve">
Mettre seulement Non ou date si délai d'utilisation
</t>
        </r>
      </text>
    </comment>
    <comment ref="A486" authorId="0" shapeId="0" xr:uid="{B78E3214-E085-40B4-ADB4-F099F703E2B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86" authorId="0" shapeId="0" xr:uid="{B1A038B3-03D3-437A-99F6-69BB22F838F4}">
      <text>
        <r>
          <rPr>
            <b/>
            <sz val="9"/>
            <color indexed="81"/>
            <rFont val="Tahoma"/>
            <family val="2"/>
          </rPr>
          <t>Dominique:</t>
        </r>
        <r>
          <rPr>
            <sz val="9"/>
            <color indexed="81"/>
            <rFont val="Tahoma"/>
            <family val="2"/>
          </rPr>
          <t xml:space="preserve">
Mettre seulement Non ou date si délai d'utilisation
</t>
        </r>
      </text>
    </comment>
    <comment ref="A487" authorId="0" shapeId="0" xr:uid="{238FF5CD-66F8-4DA8-86EA-4F6E04B3A28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87" authorId="0" shapeId="0" xr:uid="{D91091D0-EADF-4A03-82FE-51E759CD3EE0}">
      <text>
        <r>
          <rPr>
            <b/>
            <sz val="9"/>
            <color indexed="81"/>
            <rFont val="Tahoma"/>
            <family val="2"/>
          </rPr>
          <t>Dominique:</t>
        </r>
        <r>
          <rPr>
            <sz val="9"/>
            <color indexed="81"/>
            <rFont val="Tahoma"/>
            <family val="2"/>
          </rPr>
          <t xml:space="preserve">
Mettre seulement Non ou date si délai d'utilisation
</t>
        </r>
      </text>
    </comment>
    <comment ref="A488" authorId="0" shapeId="0" xr:uid="{767BE821-EE19-49AF-BC78-C381AE6D3E7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88" authorId="0" shapeId="0" xr:uid="{FAAC5615-D718-4188-B5AA-B4BACC75BC2A}">
      <text>
        <r>
          <rPr>
            <b/>
            <sz val="9"/>
            <color indexed="81"/>
            <rFont val="Tahoma"/>
            <family val="2"/>
          </rPr>
          <t>Dominique:</t>
        </r>
        <r>
          <rPr>
            <sz val="9"/>
            <color indexed="81"/>
            <rFont val="Tahoma"/>
            <family val="2"/>
          </rPr>
          <t xml:space="preserve">
Mettre seulement Non ou date si délai d'utilisation
</t>
        </r>
      </text>
    </comment>
    <comment ref="A489" authorId="0" shapeId="0" xr:uid="{191E6F3B-D0B2-43C7-8140-B80D278FD81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89" authorId="0" shapeId="0" xr:uid="{DF574FE2-A069-4C59-9F36-ACA306807ABA}">
      <text>
        <r>
          <rPr>
            <b/>
            <sz val="9"/>
            <color indexed="81"/>
            <rFont val="Tahoma"/>
            <family val="2"/>
          </rPr>
          <t>Dominique:</t>
        </r>
        <r>
          <rPr>
            <sz val="9"/>
            <color indexed="81"/>
            <rFont val="Tahoma"/>
            <family val="2"/>
          </rPr>
          <t xml:space="preserve">
Mettre seulement Non ou date si délai d'utilisation
</t>
        </r>
      </text>
    </comment>
    <comment ref="A490" authorId="0" shapeId="0" xr:uid="{741952D4-9838-4675-9D1E-D8A84AC1D29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90" authorId="0" shapeId="0" xr:uid="{DBA27832-F89B-4357-A6AC-5284E7DCE64F}">
      <text>
        <r>
          <rPr>
            <b/>
            <sz val="9"/>
            <color indexed="81"/>
            <rFont val="Tahoma"/>
            <family val="2"/>
          </rPr>
          <t>Dominique:</t>
        </r>
        <r>
          <rPr>
            <sz val="9"/>
            <color indexed="81"/>
            <rFont val="Tahoma"/>
            <family val="2"/>
          </rPr>
          <t xml:space="preserve">
Mettre seulement Non ou date si délai d'utilisation
</t>
        </r>
      </text>
    </comment>
    <comment ref="A491" authorId="0" shapeId="0" xr:uid="{3FB16E18-9AEC-4A12-B2BC-FD9B46977A4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91" authorId="0" shapeId="0" xr:uid="{CFF76575-0CC8-4844-A587-FB378948128A}">
      <text>
        <r>
          <rPr>
            <b/>
            <sz val="9"/>
            <color indexed="81"/>
            <rFont val="Tahoma"/>
            <family val="2"/>
          </rPr>
          <t>Dominique:</t>
        </r>
        <r>
          <rPr>
            <sz val="9"/>
            <color indexed="81"/>
            <rFont val="Tahoma"/>
            <family val="2"/>
          </rPr>
          <t xml:space="preserve">
Mettre seulement Non ou date si délai d'utilisation
</t>
        </r>
      </text>
    </comment>
    <comment ref="A492" authorId="0" shapeId="0" xr:uid="{51EF8124-238F-443A-97C8-9E5E659EE4F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92" authorId="0" shapeId="0" xr:uid="{B07D6A93-C31C-4A92-9BC7-A267F88F2084}">
      <text>
        <r>
          <rPr>
            <b/>
            <sz val="9"/>
            <color indexed="81"/>
            <rFont val="Tahoma"/>
            <family val="2"/>
          </rPr>
          <t>Dominique:</t>
        </r>
        <r>
          <rPr>
            <sz val="9"/>
            <color indexed="81"/>
            <rFont val="Tahoma"/>
            <family val="2"/>
          </rPr>
          <t xml:space="preserve">
Mettre seulement Non ou date si délai d'utilisation
</t>
        </r>
      </text>
    </comment>
    <comment ref="A493" authorId="0" shapeId="0" xr:uid="{BD5D3AC6-E395-406B-8FD0-4EB61405AC6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93" authorId="0" shapeId="0" xr:uid="{C3B3E56F-91CA-4108-AC3A-8B651A617868}">
      <text>
        <r>
          <rPr>
            <b/>
            <sz val="9"/>
            <color indexed="81"/>
            <rFont val="Tahoma"/>
            <family val="2"/>
          </rPr>
          <t>Dominique:</t>
        </r>
        <r>
          <rPr>
            <sz val="9"/>
            <color indexed="81"/>
            <rFont val="Tahoma"/>
            <family val="2"/>
          </rPr>
          <t xml:space="preserve">
Mettre seulement Non ou date si délai d'utilisation
</t>
        </r>
      </text>
    </comment>
    <comment ref="A494" authorId="0" shapeId="0" xr:uid="{69E7CEFB-AA62-4E7B-AFDB-33674706FA5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94" authorId="0" shapeId="0" xr:uid="{71D9AB15-31E4-4E83-85D8-6DA4718E9B2A}">
      <text>
        <r>
          <rPr>
            <b/>
            <sz val="9"/>
            <color indexed="81"/>
            <rFont val="Tahoma"/>
            <family val="2"/>
          </rPr>
          <t>Dominique:</t>
        </r>
        <r>
          <rPr>
            <sz val="9"/>
            <color indexed="81"/>
            <rFont val="Tahoma"/>
            <family val="2"/>
          </rPr>
          <t xml:space="preserve">
Mettre seulement Non ou date si délai d'utilisation
</t>
        </r>
      </text>
    </comment>
    <comment ref="A495" authorId="0" shapeId="0" xr:uid="{197741EA-EFA0-490D-A693-C6FF5AE3FFC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95" authorId="0" shapeId="0" xr:uid="{426216D0-7A97-4794-A991-F348207EAEDC}">
      <text>
        <r>
          <rPr>
            <b/>
            <sz val="9"/>
            <color indexed="81"/>
            <rFont val="Tahoma"/>
            <family val="2"/>
          </rPr>
          <t>Dominique:</t>
        </r>
        <r>
          <rPr>
            <sz val="9"/>
            <color indexed="81"/>
            <rFont val="Tahoma"/>
            <family val="2"/>
          </rPr>
          <t xml:space="preserve">
Mettre seulement Non ou date si délai d'utilisation
</t>
        </r>
      </text>
    </comment>
    <comment ref="A496" authorId="0" shapeId="0" xr:uid="{2C7CFDC9-4AD7-4D9D-9D5B-A212C08A1B1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96" authorId="0" shapeId="0" xr:uid="{82B280AB-2CAC-4252-8434-E9D416C9A374}">
      <text>
        <r>
          <rPr>
            <b/>
            <sz val="9"/>
            <color indexed="81"/>
            <rFont val="Tahoma"/>
            <family val="2"/>
          </rPr>
          <t>Dominique:</t>
        </r>
        <r>
          <rPr>
            <sz val="9"/>
            <color indexed="81"/>
            <rFont val="Tahoma"/>
            <family val="2"/>
          </rPr>
          <t xml:space="preserve">
Mettre seulement Non ou date si délai d'utilisation
</t>
        </r>
      </text>
    </comment>
    <comment ref="A497" authorId="0" shapeId="0" xr:uid="{1012533F-8C91-4BB8-AA61-093DAED00F6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97" authorId="0" shapeId="0" xr:uid="{3B68B615-10E9-44F7-A869-5ADD984312A2}">
      <text>
        <r>
          <rPr>
            <b/>
            <sz val="9"/>
            <color indexed="81"/>
            <rFont val="Tahoma"/>
            <family val="2"/>
          </rPr>
          <t>Dominique:</t>
        </r>
        <r>
          <rPr>
            <sz val="9"/>
            <color indexed="81"/>
            <rFont val="Tahoma"/>
            <family val="2"/>
          </rPr>
          <t xml:space="preserve">
Mettre seulement Non ou date si délai d'utilisation
</t>
        </r>
      </text>
    </comment>
    <comment ref="A498" authorId="0" shapeId="0" xr:uid="{B3C35C65-BD9E-4AE7-B9F0-87E47D525E4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98" authorId="0" shapeId="0" xr:uid="{ECD69224-9F6A-451E-B288-1F990F102EF3}">
      <text>
        <r>
          <rPr>
            <b/>
            <sz val="9"/>
            <color indexed="81"/>
            <rFont val="Tahoma"/>
            <family val="2"/>
          </rPr>
          <t>Dominique:</t>
        </r>
        <r>
          <rPr>
            <sz val="9"/>
            <color indexed="81"/>
            <rFont val="Tahoma"/>
            <family val="2"/>
          </rPr>
          <t xml:space="preserve">
Mettre seulement Non ou date si délai d'utilisation
</t>
        </r>
      </text>
    </comment>
    <comment ref="A499" authorId="0" shapeId="0" xr:uid="{007C25E7-23BA-4324-B638-0709ED3545F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499" authorId="0" shapeId="0" xr:uid="{793B6113-021C-4001-8D85-C8830BF7A2D1}">
      <text>
        <r>
          <rPr>
            <b/>
            <sz val="9"/>
            <color indexed="81"/>
            <rFont val="Tahoma"/>
            <family val="2"/>
          </rPr>
          <t>Dominique:</t>
        </r>
        <r>
          <rPr>
            <sz val="9"/>
            <color indexed="81"/>
            <rFont val="Tahoma"/>
            <family val="2"/>
          </rPr>
          <t xml:space="preserve">
Mettre seulement Non ou date si délai d'utilisation
</t>
        </r>
      </text>
    </comment>
    <comment ref="A500" authorId="0" shapeId="0" xr:uid="{7D1A32B3-1F0F-4721-A41D-E1AF54219FE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00" authorId="0" shapeId="0" xr:uid="{CC035173-E3AB-4705-A8AC-3B5E1EBE4788}">
      <text>
        <r>
          <rPr>
            <b/>
            <sz val="9"/>
            <color indexed="81"/>
            <rFont val="Tahoma"/>
            <family val="2"/>
          </rPr>
          <t>Dominique:</t>
        </r>
        <r>
          <rPr>
            <sz val="9"/>
            <color indexed="81"/>
            <rFont val="Tahoma"/>
            <family val="2"/>
          </rPr>
          <t xml:space="preserve">
Mettre seulement Non ou date si délai d'utilisation
</t>
        </r>
      </text>
    </comment>
    <comment ref="A501" authorId="0" shapeId="0" xr:uid="{EA980E48-B13D-4F67-AB22-3BBF7116877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01" authorId="0" shapeId="0" xr:uid="{F4DBFA6F-DDBD-4EB6-93BA-D238A78C73CB}">
      <text>
        <r>
          <rPr>
            <b/>
            <sz val="9"/>
            <color indexed="81"/>
            <rFont val="Tahoma"/>
            <family val="2"/>
          </rPr>
          <t>Dominique:</t>
        </r>
        <r>
          <rPr>
            <sz val="9"/>
            <color indexed="81"/>
            <rFont val="Tahoma"/>
            <family val="2"/>
          </rPr>
          <t xml:space="preserve">
Mettre seulement Non ou date si délai d'utilisation
</t>
        </r>
      </text>
    </comment>
    <comment ref="A502" authorId="0" shapeId="0" xr:uid="{CD685946-C7B9-4E24-8867-9B4C5073B8B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02" authorId="0" shapeId="0" xr:uid="{BB17E442-5993-4FDE-A245-520E7A59355F}">
      <text>
        <r>
          <rPr>
            <b/>
            <sz val="9"/>
            <color indexed="81"/>
            <rFont val="Tahoma"/>
            <family val="2"/>
          </rPr>
          <t>Dominique:</t>
        </r>
        <r>
          <rPr>
            <sz val="9"/>
            <color indexed="81"/>
            <rFont val="Tahoma"/>
            <family val="2"/>
          </rPr>
          <t xml:space="preserve">
Mettre seulement Non ou date si délai d'utilisation
</t>
        </r>
      </text>
    </comment>
    <comment ref="A503" authorId="0" shapeId="0" xr:uid="{8913EFB2-DC55-4D8E-82EE-8C641D2728E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03" authorId="0" shapeId="0" xr:uid="{58867B3B-144C-4E94-AD19-1D0A6045A5EB}">
      <text>
        <r>
          <rPr>
            <b/>
            <sz val="9"/>
            <color indexed="81"/>
            <rFont val="Tahoma"/>
            <family val="2"/>
          </rPr>
          <t>Dominique:</t>
        </r>
        <r>
          <rPr>
            <sz val="9"/>
            <color indexed="81"/>
            <rFont val="Tahoma"/>
            <family val="2"/>
          </rPr>
          <t xml:space="preserve">
Mettre seulement Non ou date si délai d'utilisation
</t>
        </r>
      </text>
    </comment>
    <comment ref="A504" authorId="0" shapeId="0" xr:uid="{906D070C-2F22-49F3-8810-D6EFE3B3503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04" authorId="0" shapeId="0" xr:uid="{0091BB39-6658-4506-A9C8-51DDF6908345}">
      <text>
        <r>
          <rPr>
            <b/>
            <sz val="9"/>
            <color indexed="81"/>
            <rFont val="Tahoma"/>
            <family val="2"/>
          </rPr>
          <t>Dominique:</t>
        </r>
        <r>
          <rPr>
            <sz val="9"/>
            <color indexed="81"/>
            <rFont val="Tahoma"/>
            <family val="2"/>
          </rPr>
          <t xml:space="preserve">
Mettre seulement Non ou date si délai d'utilisation
</t>
        </r>
      </text>
    </comment>
    <comment ref="A505" authorId="0" shapeId="0" xr:uid="{8D7A736E-9DCE-43F0-9EE6-ED815B9C79F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05" authorId="0" shapeId="0" xr:uid="{969A8252-8A49-4D31-A7E9-AF622A05AA28}">
      <text>
        <r>
          <rPr>
            <b/>
            <sz val="9"/>
            <color indexed="81"/>
            <rFont val="Tahoma"/>
            <family val="2"/>
          </rPr>
          <t>Dominique:</t>
        </r>
        <r>
          <rPr>
            <sz val="9"/>
            <color indexed="81"/>
            <rFont val="Tahoma"/>
            <family val="2"/>
          </rPr>
          <t xml:space="preserve">
Mettre seulement Non ou date si délai d'utilisation
</t>
        </r>
      </text>
    </comment>
    <comment ref="A506" authorId="0" shapeId="0" xr:uid="{3014EBAE-1E0D-4E49-81FC-5B93F32E4CF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06" authorId="0" shapeId="0" xr:uid="{43AC96AB-3C9C-4079-9861-A6D3437FE294}">
      <text>
        <r>
          <rPr>
            <b/>
            <sz val="9"/>
            <color indexed="81"/>
            <rFont val="Tahoma"/>
            <family val="2"/>
          </rPr>
          <t>Dominique:</t>
        </r>
        <r>
          <rPr>
            <sz val="9"/>
            <color indexed="81"/>
            <rFont val="Tahoma"/>
            <family val="2"/>
          </rPr>
          <t xml:space="preserve">
Mettre seulement Non ou date si délai d'utilisation
</t>
        </r>
      </text>
    </comment>
    <comment ref="A507" authorId="0" shapeId="0" xr:uid="{698814D4-3BA5-4AB8-8622-8F223B01590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07" authorId="0" shapeId="0" xr:uid="{0C82AE7F-A3A9-4C2F-A49F-1C443305CC2A}">
      <text>
        <r>
          <rPr>
            <b/>
            <sz val="9"/>
            <color indexed="81"/>
            <rFont val="Tahoma"/>
            <family val="2"/>
          </rPr>
          <t>Dominique:</t>
        </r>
        <r>
          <rPr>
            <sz val="9"/>
            <color indexed="81"/>
            <rFont val="Tahoma"/>
            <family val="2"/>
          </rPr>
          <t xml:space="preserve">
Mettre seulement Non ou date si délai d'utilisation
</t>
        </r>
      </text>
    </comment>
    <comment ref="A508" authorId="0" shapeId="0" xr:uid="{B132C0BD-CE2C-49F2-8F90-5D6CB804C07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08" authorId="0" shapeId="0" xr:uid="{D5DFFB92-DFB8-409E-A96F-13C8088BD5BA}">
      <text>
        <r>
          <rPr>
            <b/>
            <sz val="9"/>
            <color indexed="81"/>
            <rFont val="Tahoma"/>
            <family val="2"/>
          </rPr>
          <t>Dominique:</t>
        </r>
        <r>
          <rPr>
            <sz val="9"/>
            <color indexed="81"/>
            <rFont val="Tahoma"/>
            <family val="2"/>
          </rPr>
          <t xml:space="preserve">
Mettre seulement Non ou date si délai d'utilisation
</t>
        </r>
      </text>
    </comment>
    <comment ref="A509" authorId="0" shapeId="0" xr:uid="{359DE618-5457-4DFF-8D9B-15EA209D386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09" authorId="0" shapeId="0" xr:uid="{B6E49568-78BF-4CE7-9F00-CA5B3B246ABC}">
      <text>
        <r>
          <rPr>
            <b/>
            <sz val="9"/>
            <color indexed="81"/>
            <rFont val="Tahoma"/>
            <family val="2"/>
          </rPr>
          <t>Dominique:</t>
        </r>
        <r>
          <rPr>
            <sz val="9"/>
            <color indexed="81"/>
            <rFont val="Tahoma"/>
            <family val="2"/>
          </rPr>
          <t xml:space="preserve">
Mettre seulement Non ou date si délai d'utilisation
</t>
        </r>
      </text>
    </comment>
    <comment ref="A510" authorId="0" shapeId="0" xr:uid="{7DB4155C-E20D-437B-B592-B38D6D76023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10" authorId="0" shapeId="0" xr:uid="{DF81BBF8-AE64-43BF-8D95-F11E7B52F61A}">
      <text>
        <r>
          <rPr>
            <b/>
            <sz val="9"/>
            <color indexed="81"/>
            <rFont val="Tahoma"/>
            <family val="2"/>
          </rPr>
          <t>Dominique:</t>
        </r>
        <r>
          <rPr>
            <sz val="9"/>
            <color indexed="81"/>
            <rFont val="Tahoma"/>
            <family val="2"/>
          </rPr>
          <t xml:space="preserve">
Mettre seulement Non ou date si délai d'utilisation
</t>
        </r>
      </text>
    </comment>
    <comment ref="A511" authorId="0" shapeId="0" xr:uid="{1D194A1C-B9CF-45AF-B87A-23EA1F152E1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11" authorId="0" shapeId="0" xr:uid="{C03A573C-9759-4AB5-A8B9-4E588DB67FC3}">
      <text>
        <r>
          <rPr>
            <b/>
            <sz val="9"/>
            <color indexed="81"/>
            <rFont val="Tahoma"/>
            <family val="2"/>
          </rPr>
          <t>Dominique:</t>
        </r>
        <r>
          <rPr>
            <sz val="9"/>
            <color indexed="81"/>
            <rFont val="Tahoma"/>
            <family val="2"/>
          </rPr>
          <t xml:space="preserve">
Mettre seulement Non ou date si délai d'utilisation
</t>
        </r>
      </text>
    </comment>
    <comment ref="A512" authorId="0" shapeId="0" xr:uid="{70972B48-E265-4D8F-8DC7-A209CB2B6B2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12" authorId="0" shapeId="0" xr:uid="{35C48E73-BED0-4048-8511-4FD9B7586D53}">
      <text>
        <r>
          <rPr>
            <b/>
            <sz val="9"/>
            <color indexed="81"/>
            <rFont val="Tahoma"/>
            <family val="2"/>
          </rPr>
          <t>Dominique:</t>
        </r>
        <r>
          <rPr>
            <sz val="9"/>
            <color indexed="81"/>
            <rFont val="Tahoma"/>
            <family val="2"/>
          </rPr>
          <t xml:space="preserve">
Mettre seulement Non ou date si délai d'utilisation
</t>
        </r>
      </text>
    </comment>
    <comment ref="A513" authorId="0" shapeId="0" xr:uid="{377227CB-E5D9-4502-8A1F-09B6391994F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13" authorId="0" shapeId="0" xr:uid="{C2C1F3E7-11BD-4E9B-8280-E6D880FB0296}">
      <text>
        <r>
          <rPr>
            <b/>
            <sz val="9"/>
            <color indexed="81"/>
            <rFont val="Tahoma"/>
            <family val="2"/>
          </rPr>
          <t>Dominique:</t>
        </r>
        <r>
          <rPr>
            <sz val="9"/>
            <color indexed="81"/>
            <rFont val="Tahoma"/>
            <family val="2"/>
          </rPr>
          <t xml:space="preserve">
Mettre seulement Non ou date si délai d'utilisation
</t>
        </r>
      </text>
    </comment>
    <comment ref="A514" authorId="0" shapeId="0" xr:uid="{21E44DA5-E6DC-42F1-958A-D99F7E5C784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14" authorId="0" shapeId="0" xr:uid="{5D722860-DAE7-40A7-A28B-46574E482E32}">
      <text>
        <r>
          <rPr>
            <b/>
            <sz val="9"/>
            <color indexed="81"/>
            <rFont val="Tahoma"/>
            <family val="2"/>
          </rPr>
          <t>Dominique:</t>
        </r>
        <r>
          <rPr>
            <sz val="9"/>
            <color indexed="81"/>
            <rFont val="Tahoma"/>
            <family val="2"/>
          </rPr>
          <t xml:space="preserve">
Mettre seulement Non ou date si délai d'utilisation
</t>
        </r>
      </text>
    </comment>
    <comment ref="A515" authorId="0" shapeId="0" xr:uid="{F273B29D-8AD6-48FB-9A22-C6D144AA936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15" authorId="0" shapeId="0" xr:uid="{A07FDB1D-A29D-4B03-AA16-A8EE7294FC46}">
      <text>
        <r>
          <rPr>
            <b/>
            <sz val="9"/>
            <color indexed="81"/>
            <rFont val="Tahoma"/>
            <family val="2"/>
          </rPr>
          <t>Dominique:</t>
        </r>
        <r>
          <rPr>
            <sz val="9"/>
            <color indexed="81"/>
            <rFont val="Tahoma"/>
            <family val="2"/>
          </rPr>
          <t xml:space="preserve">
Mettre seulement Non ou date si délai d'utilisation
</t>
        </r>
      </text>
    </comment>
    <comment ref="A516" authorId="0" shapeId="0" xr:uid="{3A1B22E5-A3DB-4840-8B64-830AA1C436A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16" authorId="0" shapeId="0" xr:uid="{A19B6363-AA34-4773-9863-E5B22B0EB7AD}">
      <text>
        <r>
          <rPr>
            <b/>
            <sz val="9"/>
            <color indexed="81"/>
            <rFont val="Tahoma"/>
            <family val="2"/>
          </rPr>
          <t>Dominique:</t>
        </r>
        <r>
          <rPr>
            <sz val="9"/>
            <color indexed="81"/>
            <rFont val="Tahoma"/>
            <family val="2"/>
          </rPr>
          <t xml:space="preserve">
Mettre seulement Non ou date si délai d'utilisation
</t>
        </r>
      </text>
    </comment>
    <comment ref="A517" authorId="0" shapeId="0" xr:uid="{3DD1BD7C-B7A8-4D82-854C-EE825595524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17" authorId="0" shapeId="0" xr:uid="{F62EABFB-CE59-40E1-B13C-9590A966572C}">
      <text>
        <r>
          <rPr>
            <b/>
            <sz val="9"/>
            <color indexed="81"/>
            <rFont val="Tahoma"/>
            <family val="2"/>
          </rPr>
          <t>Dominique:</t>
        </r>
        <r>
          <rPr>
            <sz val="9"/>
            <color indexed="81"/>
            <rFont val="Tahoma"/>
            <family val="2"/>
          </rPr>
          <t xml:space="preserve">
Mettre seulement Non ou date si délai d'utilisation
</t>
        </r>
      </text>
    </comment>
    <comment ref="A518" authorId="0" shapeId="0" xr:uid="{ED144445-153A-4B59-B136-43686FB43C4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18" authorId="0" shapeId="0" xr:uid="{91E1A73A-D161-401B-A537-AEC66CB0C38B}">
      <text>
        <r>
          <rPr>
            <b/>
            <sz val="9"/>
            <color indexed="81"/>
            <rFont val="Tahoma"/>
            <family val="2"/>
          </rPr>
          <t>Dominique:</t>
        </r>
        <r>
          <rPr>
            <sz val="9"/>
            <color indexed="81"/>
            <rFont val="Tahoma"/>
            <family val="2"/>
          </rPr>
          <t xml:space="preserve">
Mettre seulement Non ou date si délai d'utilisation
</t>
        </r>
      </text>
    </comment>
    <comment ref="A519" authorId="0" shapeId="0" xr:uid="{3A14CB41-B332-4426-818C-B4701050157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19" authorId="0" shapeId="0" xr:uid="{310FCB2A-8982-4260-AFA1-1B298F662EE7}">
      <text>
        <r>
          <rPr>
            <b/>
            <sz val="9"/>
            <color indexed="81"/>
            <rFont val="Tahoma"/>
            <family val="2"/>
          </rPr>
          <t>Dominique:</t>
        </r>
        <r>
          <rPr>
            <sz val="9"/>
            <color indexed="81"/>
            <rFont val="Tahoma"/>
            <family val="2"/>
          </rPr>
          <t xml:space="preserve">
Mettre seulement Non ou date si délai d'utilisation
</t>
        </r>
      </text>
    </comment>
    <comment ref="A520" authorId="0" shapeId="0" xr:uid="{5D6A80D8-8189-4DFC-9B90-B152A913731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20" authorId="0" shapeId="0" xr:uid="{9790FCBF-1400-4FC5-B37E-F3370185B47A}">
      <text>
        <r>
          <rPr>
            <b/>
            <sz val="9"/>
            <color indexed="81"/>
            <rFont val="Tahoma"/>
            <family val="2"/>
          </rPr>
          <t>Dominique:</t>
        </r>
        <r>
          <rPr>
            <sz val="9"/>
            <color indexed="81"/>
            <rFont val="Tahoma"/>
            <family val="2"/>
          </rPr>
          <t xml:space="preserve">
Mettre seulement Non ou date si délai d'utilisation
</t>
        </r>
      </text>
    </comment>
    <comment ref="A521" authorId="0" shapeId="0" xr:uid="{2FF6FF64-55FF-4566-835B-3EB14AD5E13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21" authorId="0" shapeId="0" xr:uid="{8B40D46D-0E1A-40BB-A65E-97E538E0D462}">
      <text>
        <r>
          <rPr>
            <b/>
            <sz val="9"/>
            <color indexed="81"/>
            <rFont val="Tahoma"/>
            <family val="2"/>
          </rPr>
          <t>Dominique:</t>
        </r>
        <r>
          <rPr>
            <sz val="9"/>
            <color indexed="81"/>
            <rFont val="Tahoma"/>
            <family val="2"/>
          </rPr>
          <t xml:space="preserve">
Mettre seulement Non ou date si délai d'utilisation
</t>
        </r>
      </text>
    </comment>
    <comment ref="A522" authorId="0" shapeId="0" xr:uid="{42D32D95-8BA8-4F5F-9D4C-0C22A14DE83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22" authorId="0" shapeId="0" xr:uid="{4E6BDF4D-EC73-4607-BC6B-A156F70455E8}">
      <text>
        <r>
          <rPr>
            <b/>
            <sz val="9"/>
            <color indexed="81"/>
            <rFont val="Tahoma"/>
            <family val="2"/>
          </rPr>
          <t>Dominique:</t>
        </r>
        <r>
          <rPr>
            <sz val="9"/>
            <color indexed="81"/>
            <rFont val="Tahoma"/>
            <family val="2"/>
          </rPr>
          <t xml:space="preserve">
Mettre seulement Non ou date si délai d'utilisation
</t>
        </r>
      </text>
    </comment>
    <comment ref="A523" authorId="0" shapeId="0" xr:uid="{A3C58F35-32BE-4C6A-92D3-73890BE348D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23" authorId="0" shapeId="0" xr:uid="{03460EDF-2EBA-4EF3-99A9-475FBEC6EF3E}">
      <text>
        <r>
          <rPr>
            <b/>
            <sz val="9"/>
            <color indexed="81"/>
            <rFont val="Tahoma"/>
            <family val="2"/>
          </rPr>
          <t>Dominique:</t>
        </r>
        <r>
          <rPr>
            <sz val="9"/>
            <color indexed="81"/>
            <rFont val="Tahoma"/>
            <family val="2"/>
          </rPr>
          <t xml:space="preserve">
Mettre seulement Non ou date si délai d'utilisation
</t>
        </r>
      </text>
    </comment>
    <comment ref="A524" authorId="0" shapeId="0" xr:uid="{C5C47B83-EBFB-49ED-8B04-FF7118040D3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24" authorId="0" shapeId="0" xr:uid="{2560625D-172A-47F9-9970-0A20C274A5E7}">
      <text>
        <r>
          <rPr>
            <b/>
            <sz val="9"/>
            <color indexed="81"/>
            <rFont val="Tahoma"/>
            <family val="2"/>
          </rPr>
          <t>Dominique:</t>
        </r>
        <r>
          <rPr>
            <sz val="9"/>
            <color indexed="81"/>
            <rFont val="Tahoma"/>
            <family val="2"/>
          </rPr>
          <t xml:space="preserve">
Mettre seulement Non ou date si délai d'utilisation
</t>
        </r>
      </text>
    </comment>
    <comment ref="A525" authorId="0" shapeId="0" xr:uid="{40355A3B-4D32-4321-A261-DA7EF9ED2B3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25" authorId="0" shapeId="0" xr:uid="{BA3659BD-97F0-4307-8ACD-9F8051A3F94F}">
      <text>
        <r>
          <rPr>
            <b/>
            <sz val="9"/>
            <color indexed="81"/>
            <rFont val="Tahoma"/>
            <family val="2"/>
          </rPr>
          <t>Dominique:</t>
        </r>
        <r>
          <rPr>
            <sz val="9"/>
            <color indexed="81"/>
            <rFont val="Tahoma"/>
            <family val="2"/>
          </rPr>
          <t xml:space="preserve">
Mettre seulement Non ou date si délai d'utilisation
</t>
        </r>
      </text>
    </comment>
    <comment ref="A526" authorId="0" shapeId="0" xr:uid="{3C700AD1-CEB8-4913-B5AF-CD7E1BBE287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26" authorId="0" shapeId="0" xr:uid="{E193ABFB-1F27-437E-8C0E-86845BA2C203}">
      <text>
        <r>
          <rPr>
            <b/>
            <sz val="9"/>
            <color indexed="81"/>
            <rFont val="Tahoma"/>
            <family val="2"/>
          </rPr>
          <t>Dominique:</t>
        </r>
        <r>
          <rPr>
            <sz val="9"/>
            <color indexed="81"/>
            <rFont val="Tahoma"/>
            <family val="2"/>
          </rPr>
          <t xml:space="preserve">
Mettre seulement Non ou date si délai d'utilisation
</t>
        </r>
      </text>
    </comment>
    <comment ref="A527" authorId="0" shapeId="0" xr:uid="{96786233-D124-44B4-9CC6-D83D37AC5BB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27" authorId="0" shapeId="0" xr:uid="{6387713B-C9DA-48E5-8B81-5C8E67276699}">
      <text>
        <r>
          <rPr>
            <b/>
            <sz val="9"/>
            <color indexed="81"/>
            <rFont val="Tahoma"/>
            <family val="2"/>
          </rPr>
          <t>Dominique:</t>
        </r>
        <r>
          <rPr>
            <sz val="9"/>
            <color indexed="81"/>
            <rFont val="Tahoma"/>
            <family val="2"/>
          </rPr>
          <t xml:space="preserve">
Mettre seulement Non ou date si délai d'utilisation
</t>
        </r>
      </text>
    </comment>
    <comment ref="A528" authorId="0" shapeId="0" xr:uid="{0B342A23-F75E-4C28-B7A5-57D4C0388CE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28" authorId="0" shapeId="0" xr:uid="{19189077-9709-4924-AA5A-1B009AE140AF}">
      <text>
        <r>
          <rPr>
            <b/>
            <sz val="9"/>
            <color indexed="81"/>
            <rFont val="Tahoma"/>
            <family val="2"/>
          </rPr>
          <t>Dominique:</t>
        </r>
        <r>
          <rPr>
            <sz val="9"/>
            <color indexed="81"/>
            <rFont val="Tahoma"/>
            <family val="2"/>
          </rPr>
          <t xml:space="preserve">
Mettre seulement Non ou date si délai d'utilisation
</t>
        </r>
      </text>
    </comment>
    <comment ref="A529" authorId="0" shapeId="0" xr:uid="{B2B0B388-C4EB-4349-AB28-73AEF5BB0E4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29" authorId="0" shapeId="0" xr:uid="{C9B6BBC5-9560-4B17-80DF-F565F497D17B}">
      <text>
        <r>
          <rPr>
            <b/>
            <sz val="9"/>
            <color indexed="81"/>
            <rFont val="Tahoma"/>
            <family val="2"/>
          </rPr>
          <t>Dominique:</t>
        </r>
        <r>
          <rPr>
            <sz val="9"/>
            <color indexed="81"/>
            <rFont val="Tahoma"/>
            <family val="2"/>
          </rPr>
          <t xml:space="preserve">
Mettre seulement Non ou date si délai d'utilisation
</t>
        </r>
      </text>
    </comment>
    <comment ref="A530" authorId="0" shapeId="0" xr:uid="{428CF298-E959-401C-A749-7E335BA5F71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30" authorId="0" shapeId="0" xr:uid="{33AF6589-778E-4EF5-8D17-F57A5699123C}">
      <text>
        <r>
          <rPr>
            <b/>
            <sz val="9"/>
            <color indexed="81"/>
            <rFont val="Tahoma"/>
            <family val="2"/>
          </rPr>
          <t>Dominique:</t>
        </r>
        <r>
          <rPr>
            <sz val="9"/>
            <color indexed="81"/>
            <rFont val="Tahoma"/>
            <family val="2"/>
          </rPr>
          <t xml:space="preserve">
Mettre seulement Non ou date si délai d'utilisation
</t>
        </r>
      </text>
    </comment>
    <comment ref="A531" authorId="0" shapeId="0" xr:uid="{D76D465A-FF71-4963-9436-1B43887D437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31" authorId="0" shapeId="0" xr:uid="{EFD3CBAE-D7F5-472A-8AA8-D39BADF2A87C}">
      <text>
        <r>
          <rPr>
            <b/>
            <sz val="9"/>
            <color indexed="81"/>
            <rFont val="Tahoma"/>
            <family val="2"/>
          </rPr>
          <t>Dominique:</t>
        </r>
        <r>
          <rPr>
            <sz val="9"/>
            <color indexed="81"/>
            <rFont val="Tahoma"/>
            <family val="2"/>
          </rPr>
          <t xml:space="preserve">
Mettre seulement Non ou date si délai d'utilisation
</t>
        </r>
      </text>
    </comment>
    <comment ref="A532" authorId="0" shapeId="0" xr:uid="{4541A9EE-0A74-463C-B857-36AD2AA4F2E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32" authorId="0" shapeId="0" xr:uid="{E0E5C1F1-4328-49BD-8829-0EC1DC5AD46F}">
      <text>
        <r>
          <rPr>
            <b/>
            <sz val="9"/>
            <color indexed="81"/>
            <rFont val="Tahoma"/>
            <family val="2"/>
          </rPr>
          <t>Dominique:</t>
        </r>
        <r>
          <rPr>
            <sz val="9"/>
            <color indexed="81"/>
            <rFont val="Tahoma"/>
            <family val="2"/>
          </rPr>
          <t xml:space="preserve">
Mettre seulement Non ou date si délai d'utilisation
</t>
        </r>
      </text>
    </comment>
    <comment ref="A533" authorId="0" shapeId="0" xr:uid="{C0F6531A-C239-420E-9BB7-569004CBBD5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33" authorId="0" shapeId="0" xr:uid="{18F0C477-285D-4B1B-85AF-6405DBAC1C2A}">
      <text>
        <r>
          <rPr>
            <b/>
            <sz val="9"/>
            <color indexed="81"/>
            <rFont val="Tahoma"/>
            <family val="2"/>
          </rPr>
          <t>Dominique:</t>
        </r>
        <r>
          <rPr>
            <sz val="9"/>
            <color indexed="81"/>
            <rFont val="Tahoma"/>
            <family val="2"/>
          </rPr>
          <t xml:space="preserve">
Mettre seulement Non ou date si délai d'utilisation
</t>
        </r>
      </text>
    </comment>
    <comment ref="A534" authorId="0" shapeId="0" xr:uid="{C666DCE0-E3C0-42E9-93D5-158466035E0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34" authorId="0" shapeId="0" xr:uid="{0031690D-9644-431B-A50A-9AA741CC2891}">
      <text>
        <r>
          <rPr>
            <b/>
            <sz val="9"/>
            <color indexed="81"/>
            <rFont val="Tahoma"/>
            <family val="2"/>
          </rPr>
          <t>Dominique:</t>
        </r>
        <r>
          <rPr>
            <sz val="9"/>
            <color indexed="81"/>
            <rFont val="Tahoma"/>
            <family val="2"/>
          </rPr>
          <t xml:space="preserve">
Mettre seulement Non ou date si délai d'utilisation
</t>
        </r>
      </text>
    </comment>
    <comment ref="A535" authorId="0" shapeId="0" xr:uid="{618AA99C-335C-43A7-B822-1437A63A9A1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35" authorId="0" shapeId="0" xr:uid="{EF1793C2-A0FB-4CA5-A465-332FA4A2AE4A}">
      <text>
        <r>
          <rPr>
            <b/>
            <sz val="9"/>
            <color indexed="81"/>
            <rFont val="Tahoma"/>
            <family val="2"/>
          </rPr>
          <t>Dominique:</t>
        </r>
        <r>
          <rPr>
            <sz val="9"/>
            <color indexed="81"/>
            <rFont val="Tahoma"/>
            <family val="2"/>
          </rPr>
          <t xml:space="preserve">
Mettre seulement Non ou date si délai d'utilisation
</t>
        </r>
      </text>
    </comment>
    <comment ref="A536" authorId="0" shapeId="0" xr:uid="{1F7AC61B-D4D5-4F31-ADDA-8BFDFD17575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36" authorId="0" shapeId="0" xr:uid="{CC809494-E308-45AA-ACE7-A95F8352578D}">
      <text>
        <r>
          <rPr>
            <b/>
            <sz val="9"/>
            <color indexed="81"/>
            <rFont val="Tahoma"/>
            <family val="2"/>
          </rPr>
          <t>Dominique:</t>
        </r>
        <r>
          <rPr>
            <sz val="9"/>
            <color indexed="81"/>
            <rFont val="Tahoma"/>
            <family val="2"/>
          </rPr>
          <t xml:space="preserve">
Mettre seulement Non ou date si délai d'utilisation
</t>
        </r>
      </text>
    </comment>
    <comment ref="A537" authorId="0" shapeId="0" xr:uid="{48831F2F-7311-4C5C-8EE3-F16F0F72716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37" authorId="0" shapeId="0" xr:uid="{82F0DB7C-D4EB-4C19-8352-402D68C3FFF6}">
      <text>
        <r>
          <rPr>
            <b/>
            <sz val="9"/>
            <color indexed="81"/>
            <rFont val="Tahoma"/>
            <family val="2"/>
          </rPr>
          <t>Dominique:</t>
        </r>
        <r>
          <rPr>
            <sz val="9"/>
            <color indexed="81"/>
            <rFont val="Tahoma"/>
            <family val="2"/>
          </rPr>
          <t xml:space="preserve">
Mettre seulement Non ou date si délai d'utilisation
</t>
        </r>
      </text>
    </comment>
    <comment ref="A538" authorId="0" shapeId="0" xr:uid="{37E83A5B-8296-4658-96D9-7131508EC2B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38" authorId="0" shapeId="0" xr:uid="{188D79CF-3275-4D75-8B1B-C1F1A010723B}">
      <text>
        <r>
          <rPr>
            <b/>
            <sz val="9"/>
            <color indexed="81"/>
            <rFont val="Tahoma"/>
            <family val="2"/>
          </rPr>
          <t>Dominique:</t>
        </r>
        <r>
          <rPr>
            <sz val="9"/>
            <color indexed="81"/>
            <rFont val="Tahoma"/>
            <family val="2"/>
          </rPr>
          <t xml:space="preserve">
Mettre seulement Non ou date si délai d'utilisation
</t>
        </r>
      </text>
    </comment>
    <comment ref="A539" authorId="0" shapeId="0" xr:uid="{B3B873C8-9E26-4250-9FB8-B04161D1083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39" authorId="0" shapeId="0" xr:uid="{B4E435EA-519D-4CEA-B0BA-8C20BB5B1C24}">
      <text>
        <r>
          <rPr>
            <b/>
            <sz val="9"/>
            <color indexed="81"/>
            <rFont val="Tahoma"/>
            <family val="2"/>
          </rPr>
          <t>Dominique:</t>
        </r>
        <r>
          <rPr>
            <sz val="9"/>
            <color indexed="81"/>
            <rFont val="Tahoma"/>
            <family val="2"/>
          </rPr>
          <t xml:space="preserve">
Mettre seulement Non ou date si délai d'utilisation
</t>
        </r>
      </text>
    </comment>
    <comment ref="A540" authorId="0" shapeId="0" xr:uid="{E09CF706-B3BD-42AD-B8E7-629E347B25C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40" authorId="0" shapeId="0" xr:uid="{EE476798-1B1C-4A3E-9651-6CC2683E8731}">
      <text>
        <r>
          <rPr>
            <b/>
            <sz val="9"/>
            <color indexed="81"/>
            <rFont val="Tahoma"/>
            <family val="2"/>
          </rPr>
          <t>Dominique:</t>
        </r>
        <r>
          <rPr>
            <sz val="9"/>
            <color indexed="81"/>
            <rFont val="Tahoma"/>
            <family val="2"/>
          </rPr>
          <t xml:space="preserve">
Mettre seulement Non ou date si délai d'utilisation
</t>
        </r>
      </text>
    </comment>
    <comment ref="A541" authorId="0" shapeId="0" xr:uid="{4CBD02F9-FBF7-468A-ACFA-60F2D9CA2C4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41" authorId="0" shapeId="0" xr:uid="{270227DA-9CED-44F1-9DA0-117FD0168C70}">
      <text>
        <r>
          <rPr>
            <b/>
            <sz val="9"/>
            <color indexed="81"/>
            <rFont val="Tahoma"/>
            <family val="2"/>
          </rPr>
          <t>Dominique:</t>
        </r>
        <r>
          <rPr>
            <sz val="9"/>
            <color indexed="81"/>
            <rFont val="Tahoma"/>
            <family val="2"/>
          </rPr>
          <t xml:space="preserve">
Mettre seulement Non ou date si délai d'utilisation
</t>
        </r>
      </text>
    </comment>
    <comment ref="A542" authorId="0" shapeId="0" xr:uid="{C3284329-6146-4AA5-B5DC-EC123A78F4E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42" authorId="0" shapeId="0" xr:uid="{39F73F28-647A-47DE-9938-B44342E64564}">
      <text>
        <r>
          <rPr>
            <b/>
            <sz val="9"/>
            <color indexed="81"/>
            <rFont val="Tahoma"/>
            <family val="2"/>
          </rPr>
          <t>Dominique:</t>
        </r>
        <r>
          <rPr>
            <sz val="9"/>
            <color indexed="81"/>
            <rFont val="Tahoma"/>
            <family val="2"/>
          </rPr>
          <t xml:space="preserve">
Mettre seulement Non ou date si délai d'utilisation
</t>
        </r>
      </text>
    </comment>
    <comment ref="A543" authorId="0" shapeId="0" xr:uid="{084E5202-7A53-4AF0-8141-281A6DE8594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43" authorId="0" shapeId="0" xr:uid="{97E16230-9CEC-4C69-AA8C-49BAA9DFE7EC}">
      <text>
        <r>
          <rPr>
            <b/>
            <sz val="9"/>
            <color indexed="81"/>
            <rFont val="Tahoma"/>
            <family val="2"/>
          </rPr>
          <t>Dominique:</t>
        </r>
        <r>
          <rPr>
            <sz val="9"/>
            <color indexed="81"/>
            <rFont val="Tahoma"/>
            <family val="2"/>
          </rPr>
          <t xml:space="preserve">
Mettre seulement Non ou date si délai d'utilisation
</t>
        </r>
      </text>
    </comment>
    <comment ref="A544" authorId="0" shapeId="0" xr:uid="{47584F61-719B-41C8-A5D3-842FD7D5E24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44" authorId="0" shapeId="0" xr:uid="{63732475-82E3-40F0-BCA3-DF61B46D4062}">
      <text>
        <r>
          <rPr>
            <b/>
            <sz val="9"/>
            <color indexed="81"/>
            <rFont val="Tahoma"/>
            <family val="2"/>
          </rPr>
          <t>Dominique:</t>
        </r>
        <r>
          <rPr>
            <sz val="9"/>
            <color indexed="81"/>
            <rFont val="Tahoma"/>
            <family val="2"/>
          </rPr>
          <t xml:space="preserve">
Mettre seulement Non ou date si délai d'utilisation
</t>
        </r>
      </text>
    </comment>
    <comment ref="A545" authorId="0" shapeId="0" xr:uid="{CF2CD354-AF20-4F75-96B5-271F974EC71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45" authorId="0" shapeId="0" xr:uid="{95362CFB-34C4-4C3A-A05F-6BB3F9345A8D}">
      <text>
        <r>
          <rPr>
            <b/>
            <sz val="9"/>
            <color indexed="81"/>
            <rFont val="Tahoma"/>
            <family val="2"/>
          </rPr>
          <t>Dominique:</t>
        </r>
        <r>
          <rPr>
            <sz val="9"/>
            <color indexed="81"/>
            <rFont val="Tahoma"/>
            <family val="2"/>
          </rPr>
          <t xml:space="preserve">
Mettre seulement Non ou date si délai d'utilisation
</t>
        </r>
      </text>
    </comment>
    <comment ref="A546" authorId="0" shapeId="0" xr:uid="{AB8C04FA-15A3-4EE1-8964-B48262CCE11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46" authorId="0" shapeId="0" xr:uid="{0EAB2649-FD15-407A-8E5D-40D010958E17}">
      <text>
        <r>
          <rPr>
            <b/>
            <sz val="9"/>
            <color indexed="81"/>
            <rFont val="Tahoma"/>
            <family val="2"/>
          </rPr>
          <t>Dominique:</t>
        </r>
        <r>
          <rPr>
            <sz val="9"/>
            <color indexed="81"/>
            <rFont val="Tahoma"/>
            <family val="2"/>
          </rPr>
          <t xml:space="preserve">
Mettre seulement Non ou date si délai d'utilisation
</t>
        </r>
      </text>
    </comment>
    <comment ref="A547" authorId="0" shapeId="0" xr:uid="{FB0B10C3-BFF8-4E3D-8FC9-ABC1F36F02D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47" authorId="0" shapeId="0" xr:uid="{159E06C8-A42C-475A-9E0E-9325DC7CF9EB}">
      <text>
        <r>
          <rPr>
            <b/>
            <sz val="9"/>
            <color indexed="81"/>
            <rFont val="Tahoma"/>
            <family val="2"/>
          </rPr>
          <t>Dominique:</t>
        </r>
        <r>
          <rPr>
            <sz val="9"/>
            <color indexed="81"/>
            <rFont val="Tahoma"/>
            <family val="2"/>
          </rPr>
          <t xml:space="preserve">
Mettre seulement Non ou date si délai d'utilisation
</t>
        </r>
      </text>
    </comment>
    <comment ref="A548" authorId="0" shapeId="0" xr:uid="{462F81DC-F07C-4D56-96C9-72D25F62A2B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48" authorId="0" shapeId="0" xr:uid="{443F44AB-0319-40CE-AD1B-89E425E4538B}">
      <text>
        <r>
          <rPr>
            <b/>
            <sz val="9"/>
            <color indexed="81"/>
            <rFont val="Tahoma"/>
            <family val="2"/>
          </rPr>
          <t>Dominique:</t>
        </r>
        <r>
          <rPr>
            <sz val="9"/>
            <color indexed="81"/>
            <rFont val="Tahoma"/>
            <family val="2"/>
          </rPr>
          <t xml:space="preserve">
Mettre seulement Non ou date si délai d'utilisation
</t>
        </r>
      </text>
    </comment>
    <comment ref="A549" authorId="0" shapeId="0" xr:uid="{F43C08D4-8EDF-4792-A982-AA8E089D082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49" authorId="0" shapeId="0" xr:uid="{02265EB8-910B-4773-BBC2-354897B0CEEC}">
      <text>
        <r>
          <rPr>
            <b/>
            <sz val="9"/>
            <color indexed="81"/>
            <rFont val="Tahoma"/>
            <family val="2"/>
          </rPr>
          <t>Dominique:</t>
        </r>
        <r>
          <rPr>
            <sz val="9"/>
            <color indexed="81"/>
            <rFont val="Tahoma"/>
            <family val="2"/>
          </rPr>
          <t xml:space="preserve">
Mettre seulement Non ou date si délai d'utilisation
</t>
        </r>
      </text>
    </comment>
    <comment ref="A550" authorId="0" shapeId="0" xr:uid="{79133216-6B38-4475-B9E7-6F3C784EBDA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50" authorId="0" shapeId="0" xr:uid="{B07DAFEC-45EE-4632-9AF2-4F172E4DDBAF}">
      <text>
        <r>
          <rPr>
            <b/>
            <sz val="9"/>
            <color indexed="81"/>
            <rFont val="Tahoma"/>
            <family val="2"/>
          </rPr>
          <t>Dominique:</t>
        </r>
        <r>
          <rPr>
            <sz val="9"/>
            <color indexed="81"/>
            <rFont val="Tahoma"/>
            <family val="2"/>
          </rPr>
          <t xml:space="preserve">
Mettre seulement Non ou date si délai d'utilisation
</t>
        </r>
      </text>
    </comment>
    <comment ref="A551" authorId="0" shapeId="0" xr:uid="{060328EB-67C8-4974-84F7-9D8A790B0B2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51" authorId="0" shapeId="0" xr:uid="{84C5F931-272B-4572-AF9A-BCDE05548310}">
      <text>
        <r>
          <rPr>
            <b/>
            <sz val="9"/>
            <color indexed="81"/>
            <rFont val="Tahoma"/>
            <family val="2"/>
          </rPr>
          <t>Dominique:</t>
        </r>
        <r>
          <rPr>
            <sz val="9"/>
            <color indexed="81"/>
            <rFont val="Tahoma"/>
            <family val="2"/>
          </rPr>
          <t xml:space="preserve">
Mettre seulement Non ou date si délai d'utilisation
</t>
        </r>
      </text>
    </comment>
    <comment ref="A552" authorId="0" shapeId="0" xr:uid="{F39C5640-CF74-4CD6-8A12-3F098637251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52" authorId="0" shapeId="0" xr:uid="{1F2DE5EE-8FB7-4159-AFE5-6661E3A0FFB9}">
      <text>
        <r>
          <rPr>
            <b/>
            <sz val="9"/>
            <color indexed="81"/>
            <rFont val="Tahoma"/>
            <family val="2"/>
          </rPr>
          <t>Dominique:</t>
        </r>
        <r>
          <rPr>
            <sz val="9"/>
            <color indexed="81"/>
            <rFont val="Tahoma"/>
            <family val="2"/>
          </rPr>
          <t xml:space="preserve">
Mettre seulement Non ou date si délai d'utilisation
</t>
        </r>
      </text>
    </comment>
    <comment ref="A553" authorId="0" shapeId="0" xr:uid="{587AB48E-F779-4707-B5FD-7FF513926CB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53" authorId="0" shapeId="0" xr:uid="{9CF6757B-4104-40A4-943F-A15CB6729CD6}">
      <text>
        <r>
          <rPr>
            <b/>
            <sz val="9"/>
            <color indexed="81"/>
            <rFont val="Tahoma"/>
            <family val="2"/>
          </rPr>
          <t>Dominique:</t>
        </r>
        <r>
          <rPr>
            <sz val="9"/>
            <color indexed="81"/>
            <rFont val="Tahoma"/>
            <family val="2"/>
          </rPr>
          <t xml:space="preserve">
Mettre seulement Non ou date si délai d'utilisation
</t>
        </r>
      </text>
    </comment>
    <comment ref="A554" authorId="0" shapeId="0" xr:uid="{AC220ABA-34FA-4529-B57A-87702F3B6D7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54" authorId="0" shapeId="0" xr:uid="{8C5A5F20-1779-4B60-956B-759620724E21}">
      <text>
        <r>
          <rPr>
            <b/>
            <sz val="9"/>
            <color indexed="81"/>
            <rFont val="Tahoma"/>
            <family val="2"/>
          </rPr>
          <t>Dominique:</t>
        </r>
        <r>
          <rPr>
            <sz val="9"/>
            <color indexed="81"/>
            <rFont val="Tahoma"/>
            <family val="2"/>
          </rPr>
          <t xml:space="preserve">
Mettre seulement Non ou date si délai d'utilisation
</t>
        </r>
      </text>
    </comment>
    <comment ref="A555" authorId="0" shapeId="0" xr:uid="{7F5F0EE1-4483-4639-8A74-1F524E3581C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55" authorId="0" shapeId="0" xr:uid="{8C400AD7-5CBD-4083-BB13-01F6857F31E3}">
      <text>
        <r>
          <rPr>
            <b/>
            <sz val="9"/>
            <color indexed="81"/>
            <rFont val="Tahoma"/>
            <family val="2"/>
          </rPr>
          <t>Dominique:</t>
        </r>
        <r>
          <rPr>
            <sz val="9"/>
            <color indexed="81"/>
            <rFont val="Tahoma"/>
            <family val="2"/>
          </rPr>
          <t xml:space="preserve">
Mettre seulement Non ou date si délai d'utilisation
</t>
        </r>
      </text>
    </comment>
    <comment ref="A556" authorId="0" shapeId="0" xr:uid="{2584DB3E-9DFD-4202-BA16-81FF892C630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56" authorId="0" shapeId="0" xr:uid="{4BCCE450-7DFA-4E4C-9251-51D9250A5C06}">
      <text>
        <r>
          <rPr>
            <b/>
            <sz val="9"/>
            <color indexed="81"/>
            <rFont val="Tahoma"/>
            <family val="2"/>
          </rPr>
          <t>Dominique:</t>
        </r>
        <r>
          <rPr>
            <sz val="9"/>
            <color indexed="81"/>
            <rFont val="Tahoma"/>
            <family val="2"/>
          </rPr>
          <t xml:space="preserve">
Mettre seulement Non ou date si délai d'utilisation
</t>
        </r>
      </text>
    </comment>
    <comment ref="A557" authorId="0" shapeId="0" xr:uid="{6F53D94F-266B-4C62-80D6-464C76F34FF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57" authorId="0" shapeId="0" xr:uid="{1FDFE07D-CD60-460C-B766-70ADE397C9B9}">
      <text>
        <r>
          <rPr>
            <b/>
            <sz val="9"/>
            <color indexed="81"/>
            <rFont val="Tahoma"/>
            <family val="2"/>
          </rPr>
          <t>Dominique:</t>
        </r>
        <r>
          <rPr>
            <sz val="9"/>
            <color indexed="81"/>
            <rFont val="Tahoma"/>
            <family val="2"/>
          </rPr>
          <t xml:space="preserve">
Mettre seulement Non ou date si délai d'utilisation
</t>
        </r>
      </text>
    </comment>
    <comment ref="A558" authorId="0" shapeId="0" xr:uid="{18ED0B92-59E9-4568-B336-04F68630059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58" authorId="0" shapeId="0" xr:uid="{354D0FF6-D7F0-4C91-ACA5-1E9A46FDDE8A}">
      <text>
        <r>
          <rPr>
            <b/>
            <sz val="9"/>
            <color indexed="81"/>
            <rFont val="Tahoma"/>
            <family val="2"/>
          </rPr>
          <t>Dominique:</t>
        </r>
        <r>
          <rPr>
            <sz val="9"/>
            <color indexed="81"/>
            <rFont val="Tahoma"/>
            <family val="2"/>
          </rPr>
          <t xml:space="preserve">
Mettre seulement Non ou date si délai d'utilisation
</t>
        </r>
      </text>
    </comment>
    <comment ref="A559" authorId="0" shapeId="0" xr:uid="{E9F0F38B-222F-47C5-B319-426EB011FFD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59" authorId="0" shapeId="0" xr:uid="{7C43517D-1C52-40E5-8345-5B4AF65984B6}">
      <text>
        <r>
          <rPr>
            <b/>
            <sz val="9"/>
            <color indexed="81"/>
            <rFont val="Tahoma"/>
            <family val="2"/>
          </rPr>
          <t>Dominique:</t>
        </r>
        <r>
          <rPr>
            <sz val="9"/>
            <color indexed="81"/>
            <rFont val="Tahoma"/>
            <family val="2"/>
          </rPr>
          <t xml:space="preserve">
Mettre seulement Non ou date si délai d'utilisation
</t>
        </r>
      </text>
    </comment>
    <comment ref="A560" authorId="0" shapeId="0" xr:uid="{06ECDCE9-1F81-427B-BFA3-62F9E9B65FD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60" authorId="0" shapeId="0" xr:uid="{93E12AC7-BE9D-4CFD-9B89-CBE6B43E8240}">
      <text>
        <r>
          <rPr>
            <b/>
            <sz val="9"/>
            <color indexed="81"/>
            <rFont val="Tahoma"/>
            <family val="2"/>
          </rPr>
          <t>Dominique:</t>
        </r>
        <r>
          <rPr>
            <sz val="9"/>
            <color indexed="81"/>
            <rFont val="Tahoma"/>
            <family val="2"/>
          </rPr>
          <t xml:space="preserve">
Mettre seulement Non ou date si délai d'utilisation
</t>
        </r>
      </text>
    </comment>
    <comment ref="A561" authorId="0" shapeId="0" xr:uid="{98950AA5-800F-4DED-B6A2-9975A7B4C5A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61" authorId="0" shapeId="0" xr:uid="{B578086D-4BE9-4A32-A48B-4EE453FB84C0}">
      <text>
        <r>
          <rPr>
            <b/>
            <sz val="9"/>
            <color indexed="81"/>
            <rFont val="Tahoma"/>
            <family val="2"/>
          </rPr>
          <t>Dominique:</t>
        </r>
        <r>
          <rPr>
            <sz val="9"/>
            <color indexed="81"/>
            <rFont val="Tahoma"/>
            <family val="2"/>
          </rPr>
          <t xml:space="preserve">
Mettre seulement Non ou date si délai d'utilisation
</t>
        </r>
      </text>
    </comment>
    <comment ref="A562" authorId="0" shapeId="0" xr:uid="{F16D990D-B109-488B-9272-ED08FB25403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62" authorId="0" shapeId="0" xr:uid="{00A742E2-04D8-4142-AD4E-C9B1FA283DC3}">
      <text>
        <r>
          <rPr>
            <b/>
            <sz val="9"/>
            <color indexed="81"/>
            <rFont val="Tahoma"/>
            <family val="2"/>
          </rPr>
          <t>Dominique:</t>
        </r>
        <r>
          <rPr>
            <sz val="9"/>
            <color indexed="81"/>
            <rFont val="Tahoma"/>
            <family val="2"/>
          </rPr>
          <t xml:space="preserve">
Mettre seulement Non ou date si délai d'utilisation
</t>
        </r>
      </text>
    </comment>
    <comment ref="A563" authorId="0" shapeId="0" xr:uid="{85169259-379F-4D47-B1CC-D72A8B7C8A8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63" authorId="0" shapeId="0" xr:uid="{B6FF40F6-E4C3-40F9-B41C-A754A88855FE}">
      <text>
        <r>
          <rPr>
            <b/>
            <sz val="9"/>
            <color indexed="81"/>
            <rFont val="Tahoma"/>
            <family val="2"/>
          </rPr>
          <t>Dominique:</t>
        </r>
        <r>
          <rPr>
            <sz val="9"/>
            <color indexed="81"/>
            <rFont val="Tahoma"/>
            <family val="2"/>
          </rPr>
          <t xml:space="preserve">
Mettre seulement Non ou date si délai d'utilisation
</t>
        </r>
      </text>
    </comment>
    <comment ref="A564" authorId="0" shapeId="0" xr:uid="{446CB91B-21A7-44AA-BC44-24BBEBA38CD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64" authorId="0" shapeId="0" xr:uid="{56DD03BF-EF67-4075-B827-EB633D2A2593}">
      <text>
        <r>
          <rPr>
            <b/>
            <sz val="9"/>
            <color indexed="81"/>
            <rFont val="Tahoma"/>
            <family val="2"/>
          </rPr>
          <t>Dominique:</t>
        </r>
        <r>
          <rPr>
            <sz val="9"/>
            <color indexed="81"/>
            <rFont val="Tahoma"/>
            <family val="2"/>
          </rPr>
          <t xml:space="preserve">
Mettre seulement Non ou date si délai d'utilisation
</t>
        </r>
      </text>
    </comment>
    <comment ref="A565" authorId="0" shapeId="0" xr:uid="{5F193035-56B9-4B0E-B5B1-695A981A219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65" authorId="0" shapeId="0" xr:uid="{E10CA61B-402B-4857-866A-2B2805787151}">
      <text>
        <r>
          <rPr>
            <b/>
            <sz val="9"/>
            <color indexed="81"/>
            <rFont val="Tahoma"/>
            <family val="2"/>
          </rPr>
          <t>Dominique:</t>
        </r>
        <r>
          <rPr>
            <sz val="9"/>
            <color indexed="81"/>
            <rFont val="Tahoma"/>
            <family val="2"/>
          </rPr>
          <t xml:space="preserve">
Mettre seulement Non ou date si délai d'utilisation
</t>
        </r>
      </text>
    </comment>
    <comment ref="A566" authorId="0" shapeId="0" xr:uid="{606E5232-AF89-4F53-9545-C5D29B33EF5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66" authorId="0" shapeId="0" xr:uid="{A10231C1-99DC-48C3-A9D4-6A66578A673C}">
      <text>
        <r>
          <rPr>
            <b/>
            <sz val="9"/>
            <color indexed="81"/>
            <rFont val="Tahoma"/>
            <family val="2"/>
          </rPr>
          <t>Dominique:</t>
        </r>
        <r>
          <rPr>
            <sz val="9"/>
            <color indexed="81"/>
            <rFont val="Tahoma"/>
            <family val="2"/>
          </rPr>
          <t xml:space="preserve">
Mettre seulement Non ou date si délai d'utilisation
</t>
        </r>
      </text>
    </comment>
    <comment ref="A567" authorId="0" shapeId="0" xr:uid="{97B9972D-15EC-4690-BA63-987A652DF81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67" authorId="0" shapeId="0" xr:uid="{9134F00D-1C04-4D6A-B572-7FBFC65520DB}">
      <text>
        <r>
          <rPr>
            <b/>
            <sz val="9"/>
            <color indexed="81"/>
            <rFont val="Tahoma"/>
            <family val="2"/>
          </rPr>
          <t>Dominique:</t>
        </r>
        <r>
          <rPr>
            <sz val="9"/>
            <color indexed="81"/>
            <rFont val="Tahoma"/>
            <family val="2"/>
          </rPr>
          <t xml:space="preserve">
Mettre seulement Non ou date si délai d'utilisation
</t>
        </r>
      </text>
    </comment>
    <comment ref="A568" authorId="0" shapeId="0" xr:uid="{5003566F-5393-4DDC-B360-B79B7D99ACB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68" authorId="0" shapeId="0" xr:uid="{1D7E2C60-76C7-4B72-BD49-DFF4683BC55B}">
      <text>
        <r>
          <rPr>
            <b/>
            <sz val="9"/>
            <color indexed="81"/>
            <rFont val="Tahoma"/>
            <family val="2"/>
          </rPr>
          <t>Dominique:</t>
        </r>
        <r>
          <rPr>
            <sz val="9"/>
            <color indexed="81"/>
            <rFont val="Tahoma"/>
            <family val="2"/>
          </rPr>
          <t xml:space="preserve">
Mettre seulement Non ou date si délai d'utilisation
</t>
        </r>
      </text>
    </comment>
    <comment ref="A569" authorId="0" shapeId="0" xr:uid="{A1343ACD-5EB9-4E23-BD48-B841D41C114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69" authorId="0" shapeId="0" xr:uid="{A6FE00A0-CA60-4A86-8EAA-F5534A640B6B}">
      <text>
        <r>
          <rPr>
            <b/>
            <sz val="9"/>
            <color indexed="81"/>
            <rFont val="Tahoma"/>
            <family val="2"/>
          </rPr>
          <t>Dominique:</t>
        </r>
        <r>
          <rPr>
            <sz val="9"/>
            <color indexed="81"/>
            <rFont val="Tahoma"/>
            <family val="2"/>
          </rPr>
          <t xml:space="preserve">
Mettre seulement Non ou date si délai d'utilisation
</t>
        </r>
      </text>
    </comment>
    <comment ref="A570" authorId="0" shapeId="0" xr:uid="{F2742808-73AB-404E-BFFC-06C6C549C89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70" authorId="0" shapeId="0" xr:uid="{8640743A-EB67-49C6-9A67-46DF4CBF5CAE}">
      <text>
        <r>
          <rPr>
            <b/>
            <sz val="9"/>
            <color indexed="81"/>
            <rFont val="Tahoma"/>
            <family val="2"/>
          </rPr>
          <t>Dominique:</t>
        </r>
        <r>
          <rPr>
            <sz val="9"/>
            <color indexed="81"/>
            <rFont val="Tahoma"/>
            <family val="2"/>
          </rPr>
          <t xml:space="preserve">
Mettre seulement Non ou date si délai d'utilisation
</t>
        </r>
      </text>
    </comment>
    <comment ref="A571" authorId="0" shapeId="0" xr:uid="{E8DF3EC0-87DB-4BBC-A63E-70262465215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71" authorId="0" shapeId="0" xr:uid="{3BE905D8-EC6E-4427-8717-BFAD11E600C3}">
      <text>
        <r>
          <rPr>
            <b/>
            <sz val="9"/>
            <color indexed="81"/>
            <rFont val="Tahoma"/>
            <family val="2"/>
          </rPr>
          <t>Dominique:</t>
        </r>
        <r>
          <rPr>
            <sz val="9"/>
            <color indexed="81"/>
            <rFont val="Tahoma"/>
            <family val="2"/>
          </rPr>
          <t xml:space="preserve">
Mettre seulement Non ou date si délai d'utilisation
</t>
        </r>
      </text>
    </comment>
    <comment ref="A572" authorId="0" shapeId="0" xr:uid="{DE969D1A-BDAF-4940-A62C-78295B9F0E4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72" authorId="0" shapeId="0" xr:uid="{BEC3B641-548F-4BD0-AC27-C983CC0A46FB}">
      <text>
        <r>
          <rPr>
            <b/>
            <sz val="9"/>
            <color indexed="81"/>
            <rFont val="Tahoma"/>
            <family val="2"/>
          </rPr>
          <t>Dominique:</t>
        </r>
        <r>
          <rPr>
            <sz val="9"/>
            <color indexed="81"/>
            <rFont val="Tahoma"/>
            <family val="2"/>
          </rPr>
          <t xml:space="preserve">
Mettre seulement Non ou date si délai d'utilisation
</t>
        </r>
      </text>
    </comment>
    <comment ref="A573" authorId="0" shapeId="0" xr:uid="{2412796C-741D-4C1A-8DCF-A87BF912FAC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73" authorId="0" shapeId="0" xr:uid="{64145986-F850-4807-A5BC-8BCE98AD57CE}">
      <text>
        <r>
          <rPr>
            <b/>
            <sz val="9"/>
            <color indexed="81"/>
            <rFont val="Tahoma"/>
            <family val="2"/>
          </rPr>
          <t>Dominique:</t>
        </r>
        <r>
          <rPr>
            <sz val="9"/>
            <color indexed="81"/>
            <rFont val="Tahoma"/>
            <family val="2"/>
          </rPr>
          <t xml:space="preserve">
Mettre seulement Non ou date si délai d'utilisation
</t>
        </r>
      </text>
    </comment>
    <comment ref="A574" authorId="0" shapeId="0" xr:uid="{579175CF-637F-4BE8-B9BF-2569EC562E8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74" authorId="0" shapeId="0" xr:uid="{A54624BF-0032-49AA-A051-FB65B20A881B}">
      <text>
        <r>
          <rPr>
            <b/>
            <sz val="9"/>
            <color indexed="81"/>
            <rFont val="Tahoma"/>
            <family val="2"/>
          </rPr>
          <t>Dominique:</t>
        </r>
        <r>
          <rPr>
            <sz val="9"/>
            <color indexed="81"/>
            <rFont val="Tahoma"/>
            <family val="2"/>
          </rPr>
          <t xml:space="preserve">
Mettre seulement Non ou date si délai d'utilisation
</t>
        </r>
      </text>
    </comment>
    <comment ref="A575" authorId="0" shapeId="0" xr:uid="{61903515-6F82-49EF-8627-58016FD51BD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75" authorId="0" shapeId="0" xr:uid="{87CAE317-8AEE-481E-A3BF-D6C460A0F56F}">
      <text>
        <r>
          <rPr>
            <b/>
            <sz val="9"/>
            <color indexed="81"/>
            <rFont val="Tahoma"/>
            <family val="2"/>
          </rPr>
          <t>Dominique:</t>
        </r>
        <r>
          <rPr>
            <sz val="9"/>
            <color indexed="81"/>
            <rFont val="Tahoma"/>
            <family val="2"/>
          </rPr>
          <t xml:space="preserve">
Mettre seulement Non ou date si délai d'utilisation
</t>
        </r>
      </text>
    </comment>
    <comment ref="A576" authorId="0" shapeId="0" xr:uid="{1BB32595-2886-43D9-887A-CAE94E28569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76" authorId="0" shapeId="0" xr:uid="{F183C025-095E-4626-9952-4E05FCEAFF47}">
      <text>
        <r>
          <rPr>
            <b/>
            <sz val="9"/>
            <color indexed="81"/>
            <rFont val="Tahoma"/>
            <family val="2"/>
          </rPr>
          <t>Dominique:</t>
        </r>
        <r>
          <rPr>
            <sz val="9"/>
            <color indexed="81"/>
            <rFont val="Tahoma"/>
            <family val="2"/>
          </rPr>
          <t xml:space="preserve">
Mettre seulement Non ou date si délai d'utilisation
</t>
        </r>
      </text>
    </comment>
    <comment ref="A577" authorId="0" shapeId="0" xr:uid="{A8BD6C13-D830-4C03-8819-533835DE7CE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77" authorId="0" shapeId="0" xr:uid="{F6BCDC24-B7A0-402C-B0EA-AC5500852C19}">
      <text>
        <r>
          <rPr>
            <b/>
            <sz val="9"/>
            <color indexed="81"/>
            <rFont val="Tahoma"/>
            <family val="2"/>
          </rPr>
          <t>Dominique:</t>
        </r>
        <r>
          <rPr>
            <sz val="9"/>
            <color indexed="81"/>
            <rFont val="Tahoma"/>
            <family val="2"/>
          </rPr>
          <t xml:space="preserve">
Mettre seulement Non ou date si délai d'utilisation
</t>
        </r>
      </text>
    </comment>
    <comment ref="A578" authorId="0" shapeId="0" xr:uid="{6EC520D2-C1F7-40FB-A65D-5EE16401FD8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78" authorId="0" shapeId="0" xr:uid="{1F1E9F62-E7E1-4243-A140-28A76548C114}">
      <text>
        <r>
          <rPr>
            <b/>
            <sz val="9"/>
            <color indexed="81"/>
            <rFont val="Tahoma"/>
            <family val="2"/>
          </rPr>
          <t>Dominique:</t>
        </r>
        <r>
          <rPr>
            <sz val="9"/>
            <color indexed="81"/>
            <rFont val="Tahoma"/>
            <family val="2"/>
          </rPr>
          <t xml:space="preserve">
Mettre seulement Non ou date si délai d'utilisation
</t>
        </r>
      </text>
    </comment>
    <comment ref="A579" authorId="0" shapeId="0" xr:uid="{57BFE837-82E3-45CE-A5CF-E7CC266E990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79" authorId="0" shapeId="0" xr:uid="{85862ECF-1978-471A-8FBB-2B22DE34429B}">
      <text>
        <r>
          <rPr>
            <b/>
            <sz val="9"/>
            <color indexed="81"/>
            <rFont val="Tahoma"/>
            <family val="2"/>
          </rPr>
          <t>Dominique:</t>
        </r>
        <r>
          <rPr>
            <sz val="9"/>
            <color indexed="81"/>
            <rFont val="Tahoma"/>
            <family val="2"/>
          </rPr>
          <t xml:space="preserve">
Mettre seulement Non ou date si délai d'utilisation
</t>
        </r>
      </text>
    </comment>
    <comment ref="A580" authorId="0" shapeId="0" xr:uid="{E3571ACE-5216-4F03-9E97-31FB6BA6ADE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80" authorId="0" shapeId="0" xr:uid="{22C7E9B6-6AF2-461B-BA90-9D4112A6F479}">
      <text>
        <r>
          <rPr>
            <b/>
            <sz val="9"/>
            <color indexed="81"/>
            <rFont val="Tahoma"/>
            <family val="2"/>
          </rPr>
          <t>Dominique:</t>
        </r>
        <r>
          <rPr>
            <sz val="9"/>
            <color indexed="81"/>
            <rFont val="Tahoma"/>
            <family val="2"/>
          </rPr>
          <t xml:space="preserve">
Mettre seulement Non ou date si délai d'utilisation
</t>
        </r>
      </text>
    </comment>
    <comment ref="A581" authorId="0" shapeId="0" xr:uid="{B6B4FC7B-16C1-4EA0-A5D4-061D42ADF61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81" authorId="0" shapeId="0" xr:uid="{236D94D0-1780-4F66-AB6D-D932A52AF410}">
      <text>
        <r>
          <rPr>
            <b/>
            <sz val="9"/>
            <color indexed="81"/>
            <rFont val="Tahoma"/>
            <family val="2"/>
          </rPr>
          <t>Dominique:</t>
        </r>
        <r>
          <rPr>
            <sz val="9"/>
            <color indexed="81"/>
            <rFont val="Tahoma"/>
            <family val="2"/>
          </rPr>
          <t xml:space="preserve">
Mettre seulement Non ou date si délai d'utilisation
</t>
        </r>
      </text>
    </comment>
    <comment ref="A582" authorId="0" shapeId="0" xr:uid="{DE73DB5F-B080-4514-9D91-D774D7FBEE3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82" authorId="0" shapeId="0" xr:uid="{9BE6E854-392A-4236-A450-D20A28CC5F76}">
      <text>
        <r>
          <rPr>
            <b/>
            <sz val="9"/>
            <color indexed="81"/>
            <rFont val="Tahoma"/>
            <family val="2"/>
          </rPr>
          <t>Dominique:</t>
        </r>
        <r>
          <rPr>
            <sz val="9"/>
            <color indexed="81"/>
            <rFont val="Tahoma"/>
            <family val="2"/>
          </rPr>
          <t xml:space="preserve">
Mettre seulement Non ou date si délai d'utilisation
</t>
        </r>
      </text>
    </comment>
    <comment ref="A583" authorId="0" shapeId="0" xr:uid="{57CFAFDD-0711-4BBC-B46A-098F93F706C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83" authorId="0" shapeId="0" xr:uid="{588F0445-3DA6-4B58-91D6-0BB48ED13C9D}">
      <text>
        <r>
          <rPr>
            <b/>
            <sz val="9"/>
            <color indexed="81"/>
            <rFont val="Tahoma"/>
            <family val="2"/>
          </rPr>
          <t>Dominique:</t>
        </r>
        <r>
          <rPr>
            <sz val="9"/>
            <color indexed="81"/>
            <rFont val="Tahoma"/>
            <family val="2"/>
          </rPr>
          <t xml:space="preserve">
Mettre seulement Non ou date si délai d'utilisation
</t>
        </r>
      </text>
    </comment>
    <comment ref="A584" authorId="0" shapeId="0" xr:uid="{11C8812F-CC27-42EA-BA2A-F05414C36AD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84" authorId="0" shapeId="0" xr:uid="{B85040A6-4C23-44DD-9B4C-4FA3CA3EA79D}">
      <text>
        <r>
          <rPr>
            <b/>
            <sz val="9"/>
            <color indexed="81"/>
            <rFont val="Tahoma"/>
            <family val="2"/>
          </rPr>
          <t>Dominique:</t>
        </r>
        <r>
          <rPr>
            <sz val="9"/>
            <color indexed="81"/>
            <rFont val="Tahoma"/>
            <family val="2"/>
          </rPr>
          <t xml:space="preserve">
Mettre seulement Non ou date si délai d'utilisation
</t>
        </r>
      </text>
    </comment>
    <comment ref="A585" authorId="0" shapeId="0" xr:uid="{08FB5B8B-72F9-400F-9B39-3C0076EDC75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85" authorId="0" shapeId="0" xr:uid="{F4DC79DB-A696-49A5-9618-F6AFE5D2C2D3}">
      <text>
        <r>
          <rPr>
            <b/>
            <sz val="9"/>
            <color indexed="81"/>
            <rFont val="Tahoma"/>
            <family val="2"/>
          </rPr>
          <t>Dominique:</t>
        </r>
        <r>
          <rPr>
            <sz val="9"/>
            <color indexed="81"/>
            <rFont val="Tahoma"/>
            <family val="2"/>
          </rPr>
          <t xml:space="preserve">
Mettre seulement Non ou date si délai d'utilisation
</t>
        </r>
      </text>
    </comment>
    <comment ref="A586" authorId="0" shapeId="0" xr:uid="{0470F79A-D1D2-490D-8C83-5B55077CB7A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86" authorId="0" shapeId="0" xr:uid="{5D25DE95-E2CE-4BBE-A729-2E2EA58F540D}">
      <text>
        <r>
          <rPr>
            <b/>
            <sz val="9"/>
            <color indexed="81"/>
            <rFont val="Tahoma"/>
            <family val="2"/>
          </rPr>
          <t>Dominique:</t>
        </r>
        <r>
          <rPr>
            <sz val="9"/>
            <color indexed="81"/>
            <rFont val="Tahoma"/>
            <family val="2"/>
          </rPr>
          <t xml:space="preserve">
Mettre seulement Non ou date si délai d'utilisation
</t>
        </r>
      </text>
    </comment>
    <comment ref="A587" authorId="0" shapeId="0" xr:uid="{824E7D65-216F-42CC-A140-686F6F6E349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87" authorId="0" shapeId="0" xr:uid="{89546350-72AB-44FD-BAFB-D78E80FD0C9D}">
      <text>
        <r>
          <rPr>
            <b/>
            <sz val="9"/>
            <color indexed="81"/>
            <rFont val="Tahoma"/>
            <family val="2"/>
          </rPr>
          <t>Dominique:</t>
        </r>
        <r>
          <rPr>
            <sz val="9"/>
            <color indexed="81"/>
            <rFont val="Tahoma"/>
            <family val="2"/>
          </rPr>
          <t xml:space="preserve">
Mettre seulement Non ou date si délai d'utilisation
</t>
        </r>
      </text>
    </comment>
    <comment ref="A588" authorId="0" shapeId="0" xr:uid="{8A18C440-1B52-4903-B0DA-AD2B5608002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88" authorId="0" shapeId="0" xr:uid="{E7980A14-883A-4E34-A217-EDEFF3695F4F}">
      <text>
        <r>
          <rPr>
            <b/>
            <sz val="9"/>
            <color indexed="81"/>
            <rFont val="Tahoma"/>
            <family val="2"/>
          </rPr>
          <t>Dominique:</t>
        </r>
        <r>
          <rPr>
            <sz val="9"/>
            <color indexed="81"/>
            <rFont val="Tahoma"/>
            <family val="2"/>
          </rPr>
          <t xml:space="preserve">
Mettre seulement Non ou date si délai d'utilisation
</t>
        </r>
      </text>
    </comment>
    <comment ref="A589" authorId="0" shapeId="0" xr:uid="{D0A811AD-E773-4813-9AFF-413E0977164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89" authorId="0" shapeId="0" xr:uid="{34656DF3-A2A6-43DA-92BE-86B1722F11DB}">
      <text>
        <r>
          <rPr>
            <b/>
            <sz val="9"/>
            <color indexed="81"/>
            <rFont val="Tahoma"/>
            <family val="2"/>
          </rPr>
          <t>Dominique:</t>
        </r>
        <r>
          <rPr>
            <sz val="9"/>
            <color indexed="81"/>
            <rFont val="Tahoma"/>
            <family val="2"/>
          </rPr>
          <t xml:space="preserve">
Mettre seulement Non ou date si délai d'utilisation
</t>
        </r>
      </text>
    </comment>
    <comment ref="A590" authorId="0" shapeId="0" xr:uid="{B862F8A1-3C01-429C-92C0-4504DAB2B20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90" authorId="0" shapeId="0" xr:uid="{921DD5FB-283F-4106-B49F-6DB5C1B1C593}">
      <text>
        <r>
          <rPr>
            <b/>
            <sz val="9"/>
            <color indexed="81"/>
            <rFont val="Tahoma"/>
            <family val="2"/>
          </rPr>
          <t>Dominique:</t>
        </r>
        <r>
          <rPr>
            <sz val="9"/>
            <color indexed="81"/>
            <rFont val="Tahoma"/>
            <family val="2"/>
          </rPr>
          <t xml:space="preserve">
Mettre seulement Non ou date si délai d'utilisation
</t>
        </r>
      </text>
    </comment>
    <comment ref="A591" authorId="0" shapeId="0" xr:uid="{0AB40D4F-3E16-44FE-8FD8-BCBE6BC5830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91" authorId="0" shapeId="0" xr:uid="{BCEA5040-05C4-4B31-A6B3-85D10D33046E}">
      <text>
        <r>
          <rPr>
            <b/>
            <sz val="9"/>
            <color indexed="81"/>
            <rFont val="Tahoma"/>
            <family val="2"/>
          </rPr>
          <t>Dominique:</t>
        </r>
        <r>
          <rPr>
            <sz val="9"/>
            <color indexed="81"/>
            <rFont val="Tahoma"/>
            <family val="2"/>
          </rPr>
          <t xml:space="preserve">
Mettre seulement Non ou date si délai d'utilisation
</t>
        </r>
      </text>
    </comment>
    <comment ref="A592" authorId="0" shapeId="0" xr:uid="{D29E86E6-8C07-440B-86D1-54555B8F345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92" authorId="0" shapeId="0" xr:uid="{CEF3F3FF-8610-4A01-A9D7-2C2BCDBF886A}">
      <text>
        <r>
          <rPr>
            <b/>
            <sz val="9"/>
            <color indexed="81"/>
            <rFont val="Tahoma"/>
            <family val="2"/>
          </rPr>
          <t>Dominique:</t>
        </r>
        <r>
          <rPr>
            <sz val="9"/>
            <color indexed="81"/>
            <rFont val="Tahoma"/>
            <family val="2"/>
          </rPr>
          <t xml:space="preserve">
Mettre seulement Non ou date si délai d'utilisation
</t>
        </r>
      </text>
    </comment>
    <comment ref="A593" authorId="0" shapeId="0" xr:uid="{2492E355-401D-43FC-A300-989500B9137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93" authorId="0" shapeId="0" xr:uid="{78FB4FA6-6448-44ED-81A9-61216B17BF5E}">
      <text>
        <r>
          <rPr>
            <b/>
            <sz val="9"/>
            <color indexed="81"/>
            <rFont val="Tahoma"/>
            <family val="2"/>
          </rPr>
          <t>Dominique:</t>
        </r>
        <r>
          <rPr>
            <sz val="9"/>
            <color indexed="81"/>
            <rFont val="Tahoma"/>
            <family val="2"/>
          </rPr>
          <t xml:space="preserve">
Mettre seulement Non ou date si délai d'utilisation
</t>
        </r>
      </text>
    </comment>
    <comment ref="A594" authorId="0" shapeId="0" xr:uid="{B0668C27-92DF-4C57-990F-115DEF7AD93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94" authorId="0" shapeId="0" xr:uid="{C58AEBC4-5727-4923-ABE9-C659C2F13D46}">
      <text>
        <r>
          <rPr>
            <b/>
            <sz val="9"/>
            <color indexed="81"/>
            <rFont val="Tahoma"/>
            <family val="2"/>
          </rPr>
          <t>Dominique:</t>
        </r>
        <r>
          <rPr>
            <sz val="9"/>
            <color indexed="81"/>
            <rFont val="Tahoma"/>
            <family val="2"/>
          </rPr>
          <t xml:space="preserve">
Mettre seulement Non ou date si délai d'utilisation
</t>
        </r>
      </text>
    </comment>
    <comment ref="A595" authorId="0" shapeId="0" xr:uid="{B140B066-33F1-415C-97CF-C12AC27C4A1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95" authorId="0" shapeId="0" xr:uid="{BD840FC6-F2CE-46CA-B2BC-AC4A7CBA6450}">
      <text>
        <r>
          <rPr>
            <b/>
            <sz val="9"/>
            <color indexed="81"/>
            <rFont val="Tahoma"/>
            <family val="2"/>
          </rPr>
          <t>Dominique:</t>
        </r>
        <r>
          <rPr>
            <sz val="9"/>
            <color indexed="81"/>
            <rFont val="Tahoma"/>
            <family val="2"/>
          </rPr>
          <t xml:space="preserve">
Mettre seulement Non ou date si délai d'utilisation
</t>
        </r>
      </text>
    </comment>
    <comment ref="A596" authorId="0" shapeId="0" xr:uid="{153A7486-DE34-4170-B691-3683F9EEFEB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96" authorId="0" shapeId="0" xr:uid="{756D6BCC-A10D-4CA1-9B6F-BB02BD22F1E2}">
      <text>
        <r>
          <rPr>
            <b/>
            <sz val="9"/>
            <color indexed="81"/>
            <rFont val="Tahoma"/>
            <family val="2"/>
          </rPr>
          <t>Dominique:</t>
        </r>
        <r>
          <rPr>
            <sz val="9"/>
            <color indexed="81"/>
            <rFont val="Tahoma"/>
            <family val="2"/>
          </rPr>
          <t xml:space="preserve">
Mettre seulement Non ou date si délai d'utilisation
</t>
        </r>
      </text>
    </comment>
    <comment ref="A597" authorId="0" shapeId="0" xr:uid="{3D8DF0EA-0C2E-4E48-B752-A887B79A801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97" authorId="0" shapeId="0" xr:uid="{B444006A-DD9A-4055-A483-6ABB590DB4DC}">
      <text>
        <r>
          <rPr>
            <b/>
            <sz val="9"/>
            <color indexed="81"/>
            <rFont val="Tahoma"/>
            <family val="2"/>
          </rPr>
          <t>Dominique:</t>
        </r>
        <r>
          <rPr>
            <sz val="9"/>
            <color indexed="81"/>
            <rFont val="Tahoma"/>
            <family val="2"/>
          </rPr>
          <t xml:space="preserve">
Mettre seulement Non ou date si délai d'utilisation
</t>
        </r>
      </text>
    </comment>
    <comment ref="A598" authorId="0" shapeId="0" xr:uid="{C86DEAD0-2028-4119-9334-5DA68339025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98" authorId="0" shapeId="0" xr:uid="{25F6F5C3-8E1F-4446-B0B1-7D183A0E6967}">
      <text>
        <r>
          <rPr>
            <b/>
            <sz val="9"/>
            <color indexed="81"/>
            <rFont val="Tahoma"/>
            <family val="2"/>
          </rPr>
          <t>Dominique:</t>
        </r>
        <r>
          <rPr>
            <sz val="9"/>
            <color indexed="81"/>
            <rFont val="Tahoma"/>
            <family val="2"/>
          </rPr>
          <t xml:space="preserve">
Mettre seulement Non ou date si délai d'utilisation
</t>
        </r>
      </text>
    </comment>
    <comment ref="A599" authorId="0" shapeId="0" xr:uid="{5138CF88-F08E-4ECC-A708-C0EC711FD4C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599" authorId="0" shapeId="0" xr:uid="{2D5595C7-9934-48FF-92BC-41630132BB2D}">
      <text>
        <r>
          <rPr>
            <b/>
            <sz val="9"/>
            <color indexed="81"/>
            <rFont val="Tahoma"/>
            <family val="2"/>
          </rPr>
          <t>Dominique:</t>
        </r>
        <r>
          <rPr>
            <sz val="9"/>
            <color indexed="81"/>
            <rFont val="Tahoma"/>
            <family val="2"/>
          </rPr>
          <t xml:space="preserve">
Mettre seulement Non ou date si délai d'utilisation
</t>
        </r>
      </text>
    </comment>
    <comment ref="A600" authorId="0" shapeId="0" xr:uid="{9907D701-A659-4040-B670-8E573FAF127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00" authorId="0" shapeId="0" xr:uid="{098AF756-39D6-45E7-81F3-9DE47EC3BE43}">
      <text>
        <r>
          <rPr>
            <b/>
            <sz val="9"/>
            <color indexed="81"/>
            <rFont val="Tahoma"/>
            <family val="2"/>
          </rPr>
          <t>Dominique:</t>
        </r>
        <r>
          <rPr>
            <sz val="9"/>
            <color indexed="81"/>
            <rFont val="Tahoma"/>
            <family val="2"/>
          </rPr>
          <t xml:space="preserve">
Mettre seulement Non ou date si délai d'utilisation
</t>
        </r>
      </text>
    </comment>
    <comment ref="A601" authorId="0" shapeId="0" xr:uid="{11A7A4D4-F362-4658-8662-F9310321FB7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01" authorId="0" shapeId="0" xr:uid="{CFABE53F-43E0-4F41-8FE3-0E59E562D62B}">
      <text>
        <r>
          <rPr>
            <b/>
            <sz val="9"/>
            <color indexed="81"/>
            <rFont val="Tahoma"/>
            <family val="2"/>
          </rPr>
          <t>Dominique:</t>
        </r>
        <r>
          <rPr>
            <sz val="9"/>
            <color indexed="81"/>
            <rFont val="Tahoma"/>
            <family val="2"/>
          </rPr>
          <t xml:space="preserve">
Mettre seulement Non ou date si délai d'utilisation
</t>
        </r>
      </text>
    </comment>
    <comment ref="A602" authorId="0" shapeId="0" xr:uid="{C52289A9-6DC2-47DE-92F3-A0AFCCCC92B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02" authorId="0" shapeId="0" xr:uid="{A3FAE275-EA6B-4597-AA78-96C00DBB622D}">
      <text>
        <r>
          <rPr>
            <b/>
            <sz val="9"/>
            <color indexed="81"/>
            <rFont val="Tahoma"/>
            <family val="2"/>
          </rPr>
          <t>Dominique:</t>
        </r>
        <r>
          <rPr>
            <sz val="9"/>
            <color indexed="81"/>
            <rFont val="Tahoma"/>
            <family val="2"/>
          </rPr>
          <t xml:space="preserve">
Mettre seulement Non ou date si délai d'utilisation
</t>
        </r>
      </text>
    </comment>
    <comment ref="A603" authorId="0" shapeId="0" xr:uid="{5630FFD0-552E-4CF1-B24C-BFB18615668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03" authorId="0" shapeId="0" xr:uid="{F1CB94EC-8200-4503-938B-F136A12C81A7}">
      <text>
        <r>
          <rPr>
            <b/>
            <sz val="9"/>
            <color indexed="81"/>
            <rFont val="Tahoma"/>
            <family val="2"/>
          </rPr>
          <t>Dominique:</t>
        </r>
        <r>
          <rPr>
            <sz val="9"/>
            <color indexed="81"/>
            <rFont val="Tahoma"/>
            <family val="2"/>
          </rPr>
          <t xml:space="preserve">
Mettre seulement Non ou date si délai d'utilisation
</t>
        </r>
      </text>
    </comment>
    <comment ref="A604" authorId="0" shapeId="0" xr:uid="{8FC1DA38-156C-44F9-A7C2-1127277FC3E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04" authorId="0" shapeId="0" xr:uid="{64576491-EC13-4821-854A-A33698C6FAF2}">
      <text>
        <r>
          <rPr>
            <b/>
            <sz val="9"/>
            <color indexed="81"/>
            <rFont val="Tahoma"/>
            <family val="2"/>
          </rPr>
          <t>Dominique:</t>
        </r>
        <r>
          <rPr>
            <sz val="9"/>
            <color indexed="81"/>
            <rFont val="Tahoma"/>
            <family val="2"/>
          </rPr>
          <t xml:space="preserve">
Mettre seulement Non ou date si délai d'utilisation
</t>
        </r>
      </text>
    </comment>
    <comment ref="A605" authorId="0" shapeId="0" xr:uid="{57E8F585-66A4-47FA-A433-9A47A685F21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05" authorId="0" shapeId="0" xr:uid="{138488BC-C6FC-417A-8C12-BA1210076890}">
      <text>
        <r>
          <rPr>
            <b/>
            <sz val="9"/>
            <color indexed="81"/>
            <rFont val="Tahoma"/>
            <family val="2"/>
          </rPr>
          <t>Dominique:</t>
        </r>
        <r>
          <rPr>
            <sz val="9"/>
            <color indexed="81"/>
            <rFont val="Tahoma"/>
            <family val="2"/>
          </rPr>
          <t xml:space="preserve">
Mettre seulement Non ou date si délai d'utilisation
</t>
        </r>
      </text>
    </comment>
    <comment ref="A606" authorId="0" shapeId="0" xr:uid="{5F59E375-A514-470A-AECD-C54DFCE48F0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06" authorId="0" shapeId="0" xr:uid="{5CB04124-7334-47F6-A761-9CFF259FB37E}">
      <text>
        <r>
          <rPr>
            <b/>
            <sz val="9"/>
            <color indexed="81"/>
            <rFont val="Tahoma"/>
            <family val="2"/>
          </rPr>
          <t>Dominique:</t>
        </r>
        <r>
          <rPr>
            <sz val="9"/>
            <color indexed="81"/>
            <rFont val="Tahoma"/>
            <family val="2"/>
          </rPr>
          <t xml:space="preserve">
Mettre seulement Non ou date si délai d'utilisation
</t>
        </r>
      </text>
    </comment>
    <comment ref="A607" authorId="0" shapeId="0" xr:uid="{D17DCE59-877E-4E9A-AE9A-B6CF8408FED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07" authorId="0" shapeId="0" xr:uid="{10D5DDD6-49FE-4146-8589-FA338B7B426D}">
      <text>
        <r>
          <rPr>
            <b/>
            <sz val="9"/>
            <color indexed="81"/>
            <rFont val="Tahoma"/>
            <family val="2"/>
          </rPr>
          <t>Dominique:</t>
        </r>
        <r>
          <rPr>
            <sz val="9"/>
            <color indexed="81"/>
            <rFont val="Tahoma"/>
            <family val="2"/>
          </rPr>
          <t xml:space="preserve">
Mettre seulement Non ou date si délai d'utilisation
</t>
        </r>
      </text>
    </comment>
    <comment ref="A608" authorId="0" shapeId="0" xr:uid="{8706A15C-B419-46FF-8D68-D7303D26112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08" authorId="0" shapeId="0" xr:uid="{33DC1508-0272-4405-9B19-F1D0EB5FA27F}">
      <text>
        <r>
          <rPr>
            <b/>
            <sz val="9"/>
            <color indexed="81"/>
            <rFont val="Tahoma"/>
            <family val="2"/>
          </rPr>
          <t>Dominique:</t>
        </r>
        <r>
          <rPr>
            <sz val="9"/>
            <color indexed="81"/>
            <rFont val="Tahoma"/>
            <family val="2"/>
          </rPr>
          <t xml:space="preserve">
Mettre seulement Non ou date si délai d'utilisation
</t>
        </r>
      </text>
    </comment>
    <comment ref="A609" authorId="0" shapeId="0" xr:uid="{6F8F6BB2-EE1B-4740-AE32-5B9F70FC288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09" authorId="0" shapeId="0" xr:uid="{8E80BAAB-DD83-4594-8404-BB7CD0F8BAF8}">
      <text>
        <r>
          <rPr>
            <b/>
            <sz val="9"/>
            <color indexed="81"/>
            <rFont val="Tahoma"/>
            <family val="2"/>
          </rPr>
          <t>Dominique:</t>
        </r>
        <r>
          <rPr>
            <sz val="9"/>
            <color indexed="81"/>
            <rFont val="Tahoma"/>
            <family val="2"/>
          </rPr>
          <t xml:space="preserve">
Mettre seulement Non ou date si délai d'utilisation
</t>
        </r>
      </text>
    </comment>
    <comment ref="A610" authorId="0" shapeId="0" xr:uid="{E87CD47B-DE95-41D2-B71E-8D436F4A053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10" authorId="0" shapeId="0" xr:uid="{855797A4-101A-4AE5-8A8A-7B1028B1F7C9}">
      <text>
        <r>
          <rPr>
            <b/>
            <sz val="9"/>
            <color indexed="81"/>
            <rFont val="Tahoma"/>
            <family val="2"/>
          </rPr>
          <t>Dominique:</t>
        </r>
        <r>
          <rPr>
            <sz val="9"/>
            <color indexed="81"/>
            <rFont val="Tahoma"/>
            <family val="2"/>
          </rPr>
          <t xml:space="preserve">
Mettre seulement Non ou date si délai d'utilisation
</t>
        </r>
      </text>
    </comment>
    <comment ref="A611" authorId="0" shapeId="0" xr:uid="{181D9832-2B8D-4AF5-B0E2-7C12811C498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11" authorId="0" shapeId="0" xr:uid="{3F87FC14-30EF-43CA-8BC1-F64A72650C9B}">
      <text>
        <r>
          <rPr>
            <b/>
            <sz val="9"/>
            <color indexed="81"/>
            <rFont val="Tahoma"/>
            <family val="2"/>
          </rPr>
          <t>Dominique:</t>
        </r>
        <r>
          <rPr>
            <sz val="9"/>
            <color indexed="81"/>
            <rFont val="Tahoma"/>
            <family val="2"/>
          </rPr>
          <t xml:space="preserve">
Mettre seulement Non ou date si délai d'utilisation
</t>
        </r>
      </text>
    </comment>
    <comment ref="A612" authorId="0" shapeId="0" xr:uid="{73EA4018-ECF1-4DB1-A7CF-2BE21517735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12" authorId="0" shapeId="0" xr:uid="{A9CAD9C4-AEEF-4BFD-BB39-B497FCD3CE39}">
      <text>
        <r>
          <rPr>
            <b/>
            <sz val="9"/>
            <color indexed="81"/>
            <rFont val="Tahoma"/>
            <family val="2"/>
          </rPr>
          <t>Dominique:</t>
        </r>
        <r>
          <rPr>
            <sz val="9"/>
            <color indexed="81"/>
            <rFont val="Tahoma"/>
            <family val="2"/>
          </rPr>
          <t xml:space="preserve">
Mettre seulement Non ou date si délai d'utilisation
</t>
        </r>
      </text>
    </comment>
    <comment ref="A613" authorId="0" shapeId="0" xr:uid="{2B9B926E-B1D4-4235-A383-0E84C5CB472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13" authorId="0" shapeId="0" xr:uid="{96B73EF7-AB6A-43EC-9E7D-A6921BFD727B}">
      <text>
        <r>
          <rPr>
            <b/>
            <sz val="9"/>
            <color indexed="81"/>
            <rFont val="Tahoma"/>
            <family val="2"/>
          </rPr>
          <t>Dominique:</t>
        </r>
        <r>
          <rPr>
            <sz val="9"/>
            <color indexed="81"/>
            <rFont val="Tahoma"/>
            <family val="2"/>
          </rPr>
          <t xml:space="preserve">
Mettre seulement Non ou date si délai d'utilisation
</t>
        </r>
      </text>
    </comment>
    <comment ref="A614" authorId="0" shapeId="0" xr:uid="{719F8288-92C7-4740-9781-0B6D88CB735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14" authorId="0" shapeId="0" xr:uid="{0A498438-9D83-447C-B9A3-95BA571F78F0}">
      <text>
        <r>
          <rPr>
            <b/>
            <sz val="9"/>
            <color indexed="81"/>
            <rFont val="Tahoma"/>
            <family val="2"/>
          </rPr>
          <t>Dominique:</t>
        </r>
        <r>
          <rPr>
            <sz val="9"/>
            <color indexed="81"/>
            <rFont val="Tahoma"/>
            <family val="2"/>
          </rPr>
          <t xml:space="preserve">
Mettre seulement Non ou date si délai d'utilisation
</t>
        </r>
      </text>
    </comment>
    <comment ref="A615" authorId="0" shapeId="0" xr:uid="{988BD3B4-98A2-4F25-9322-C719DE1D652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15" authorId="0" shapeId="0" xr:uid="{901B81DC-DD45-4377-8B95-2E8D9CBA796E}">
      <text>
        <r>
          <rPr>
            <b/>
            <sz val="9"/>
            <color indexed="81"/>
            <rFont val="Tahoma"/>
            <family val="2"/>
          </rPr>
          <t>Dominique:</t>
        </r>
        <r>
          <rPr>
            <sz val="9"/>
            <color indexed="81"/>
            <rFont val="Tahoma"/>
            <family val="2"/>
          </rPr>
          <t xml:space="preserve">
Mettre seulement Non ou date si délai d'utilisation
</t>
        </r>
      </text>
    </comment>
    <comment ref="A616" authorId="0" shapeId="0" xr:uid="{278EBD42-281F-4F96-853A-BF6A1ECFCB8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16" authorId="0" shapeId="0" xr:uid="{34050E48-5A5F-428E-AA82-897F9F1615E5}">
      <text>
        <r>
          <rPr>
            <b/>
            <sz val="9"/>
            <color indexed="81"/>
            <rFont val="Tahoma"/>
            <family val="2"/>
          </rPr>
          <t>Dominique:</t>
        </r>
        <r>
          <rPr>
            <sz val="9"/>
            <color indexed="81"/>
            <rFont val="Tahoma"/>
            <family val="2"/>
          </rPr>
          <t xml:space="preserve">
Mettre seulement Non ou date si délai d'utilisation
</t>
        </r>
      </text>
    </comment>
    <comment ref="A617" authorId="0" shapeId="0" xr:uid="{BD9ECD96-96B5-4647-A01D-59D1F684B00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17" authorId="0" shapeId="0" xr:uid="{B148D9C0-FD37-4CE4-83B9-11B5811F1717}">
      <text>
        <r>
          <rPr>
            <b/>
            <sz val="9"/>
            <color indexed="81"/>
            <rFont val="Tahoma"/>
            <family val="2"/>
          </rPr>
          <t>Dominique:</t>
        </r>
        <r>
          <rPr>
            <sz val="9"/>
            <color indexed="81"/>
            <rFont val="Tahoma"/>
            <family val="2"/>
          </rPr>
          <t xml:space="preserve">
Mettre seulement Non ou date si délai d'utilisation
</t>
        </r>
      </text>
    </comment>
    <comment ref="A618" authorId="0" shapeId="0" xr:uid="{C91E4ADA-983F-4F98-8DAB-ADC619E7866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18" authorId="0" shapeId="0" xr:uid="{2A558ABC-8FB1-4A9D-8BAF-29968CAE7BC5}">
      <text>
        <r>
          <rPr>
            <b/>
            <sz val="9"/>
            <color indexed="81"/>
            <rFont val="Tahoma"/>
            <family val="2"/>
          </rPr>
          <t>Dominique:</t>
        </r>
        <r>
          <rPr>
            <sz val="9"/>
            <color indexed="81"/>
            <rFont val="Tahoma"/>
            <family val="2"/>
          </rPr>
          <t xml:space="preserve">
Mettre seulement Non ou date si délai d'utilisation
</t>
        </r>
      </text>
    </comment>
    <comment ref="A619" authorId="0" shapeId="0" xr:uid="{5A7A439C-1106-4105-8C1C-66AC948B55A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19" authorId="0" shapeId="0" xr:uid="{B0A0C304-714D-437C-BFFC-D03F855FF11F}">
      <text>
        <r>
          <rPr>
            <b/>
            <sz val="9"/>
            <color indexed="81"/>
            <rFont val="Tahoma"/>
            <family val="2"/>
          </rPr>
          <t>Dominique:</t>
        </r>
        <r>
          <rPr>
            <sz val="9"/>
            <color indexed="81"/>
            <rFont val="Tahoma"/>
            <family val="2"/>
          </rPr>
          <t xml:space="preserve">
Mettre seulement Non ou date si délai d'utilisation
</t>
        </r>
      </text>
    </comment>
    <comment ref="A620" authorId="0" shapeId="0" xr:uid="{2FCB53E6-A217-4C93-97DA-7B833A8F642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20" authorId="0" shapeId="0" xr:uid="{835F4A80-AA06-42BE-A302-9FD691B6DCE1}">
      <text>
        <r>
          <rPr>
            <b/>
            <sz val="9"/>
            <color indexed="81"/>
            <rFont val="Tahoma"/>
            <family val="2"/>
          </rPr>
          <t>Dominique:</t>
        </r>
        <r>
          <rPr>
            <sz val="9"/>
            <color indexed="81"/>
            <rFont val="Tahoma"/>
            <family val="2"/>
          </rPr>
          <t xml:space="preserve">
Mettre seulement Non ou date si délai d'utilisation
</t>
        </r>
      </text>
    </comment>
    <comment ref="A621" authorId="0" shapeId="0" xr:uid="{728C9D26-FA99-4347-8056-9BF443C0095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21" authorId="0" shapeId="0" xr:uid="{BBCE32A7-FDCA-44B5-84FA-D8CF30EAB08F}">
      <text>
        <r>
          <rPr>
            <b/>
            <sz val="9"/>
            <color indexed="81"/>
            <rFont val="Tahoma"/>
            <family val="2"/>
          </rPr>
          <t>Dominique:</t>
        </r>
        <r>
          <rPr>
            <sz val="9"/>
            <color indexed="81"/>
            <rFont val="Tahoma"/>
            <family val="2"/>
          </rPr>
          <t xml:space="preserve">
Mettre seulement Non ou date si délai d'utilisation
</t>
        </r>
      </text>
    </comment>
    <comment ref="A622" authorId="0" shapeId="0" xr:uid="{F08BFB96-1A0A-4C9C-AAC5-DBD5DB04BE8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22" authorId="0" shapeId="0" xr:uid="{547EF180-AB2A-4432-ADE6-781FBAE5619D}">
      <text>
        <r>
          <rPr>
            <b/>
            <sz val="9"/>
            <color indexed="81"/>
            <rFont val="Tahoma"/>
            <family val="2"/>
          </rPr>
          <t>Dominique:</t>
        </r>
        <r>
          <rPr>
            <sz val="9"/>
            <color indexed="81"/>
            <rFont val="Tahoma"/>
            <family val="2"/>
          </rPr>
          <t xml:space="preserve">
Mettre seulement Non ou date si délai d'utilisation
</t>
        </r>
      </text>
    </comment>
    <comment ref="A623" authorId="0" shapeId="0" xr:uid="{8E6889E7-C8AB-401D-B60E-3C0F0B19E04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23" authorId="0" shapeId="0" xr:uid="{7E57395D-4A55-47AE-9D7E-D4134F949A4D}">
      <text>
        <r>
          <rPr>
            <b/>
            <sz val="9"/>
            <color indexed="81"/>
            <rFont val="Tahoma"/>
            <family val="2"/>
          </rPr>
          <t>Dominique:</t>
        </r>
        <r>
          <rPr>
            <sz val="9"/>
            <color indexed="81"/>
            <rFont val="Tahoma"/>
            <family val="2"/>
          </rPr>
          <t xml:space="preserve">
Mettre seulement Non ou date si délai d'utilisation
</t>
        </r>
      </text>
    </comment>
    <comment ref="A624" authorId="0" shapeId="0" xr:uid="{34B82ECE-7046-4396-9995-84B178FC5A8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24" authorId="0" shapeId="0" xr:uid="{2DC9D270-1665-4C31-A3E1-CFD8859D8FA0}">
      <text>
        <r>
          <rPr>
            <b/>
            <sz val="9"/>
            <color indexed="81"/>
            <rFont val="Tahoma"/>
            <family val="2"/>
          </rPr>
          <t>Dominique:</t>
        </r>
        <r>
          <rPr>
            <sz val="9"/>
            <color indexed="81"/>
            <rFont val="Tahoma"/>
            <family val="2"/>
          </rPr>
          <t xml:space="preserve">
Mettre seulement Non ou date si délai d'utilisation
</t>
        </r>
      </text>
    </comment>
    <comment ref="A625" authorId="0" shapeId="0" xr:uid="{1DF34E94-21FA-4D1D-8B15-780BB935375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25" authorId="0" shapeId="0" xr:uid="{DD795C0E-61EA-4B48-8562-663462CCD400}">
      <text>
        <r>
          <rPr>
            <b/>
            <sz val="9"/>
            <color indexed="81"/>
            <rFont val="Tahoma"/>
            <family val="2"/>
          </rPr>
          <t>Dominique:</t>
        </r>
        <r>
          <rPr>
            <sz val="9"/>
            <color indexed="81"/>
            <rFont val="Tahoma"/>
            <family val="2"/>
          </rPr>
          <t xml:space="preserve">
Mettre seulement Non ou date si délai d'utilisation
</t>
        </r>
      </text>
    </comment>
    <comment ref="A626" authorId="0" shapeId="0" xr:uid="{4D78913D-22EE-41A4-AA87-4BEC5D34773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26" authorId="0" shapeId="0" xr:uid="{23E04E72-7933-4989-94CC-51FC5C55CB7C}">
      <text>
        <r>
          <rPr>
            <b/>
            <sz val="9"/>
            <color indexed="81"/>
            <rFont val="Tahoma"/>
            <family val="2"/>
          </rPr>
          <t>Dominique:</t>
        </r>
        <r>
          <rPr>
            <sz val="9"/>
            <color indexed="81"/>
            <rFont val="Tahoma"/>
            <family val="2"/>
          </rPr>
          <t xml:space="preserve">
Mettre seulement Non ou date si délai d'utilisation
</t>
        </r>
      </text>
    </comment>
    <comment ref="A627" authorId="0" shapeId="0" xr:uid="{6778A7E3-BD90-45B7-BC50-8CCB2028217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27" authorId="0" shapeId="0" xr:uid="{1C7808E4-EE80-4A7F-B9F6-CE158C8A4B01}">
      <text>
        <r>
          <rPr>
            <b/>
            <sz val="9"/>
            <color indexed="81"/>
            <rFont val="Tahoma"/>
            <family val="2"/>
          </rPr>
          <t>Dominique:</t>
        </r>
        <r>
          <rPr>
            <sz val="9"/>
            <color indexed="81"/>
            <rFont val="Tahoma"/>
            <family val="2"/>
          </rPr>
          <t xml:space="preserve">
Mettre seulement Non ou date si délai d'utilisation
</t>
        </r>
      </text>
    </comment>
    <comment ref="A628" authorId="0" shapeId="0" xr:uid="{66518A26-CFD1-42EB-872C-451A7884314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28" authorId="0" shapeId="0" xr:uid="{49024E91-1B77-4EC3-A03C-48BA3F71EF5E}">
      <text>
        <r>
          <rPr>
            <b/>
            <sz val="9"/>
            <color indexed="81"/>
            <rFont val="Tahoma"/>
            <family val="2"/>
          </rPr>
          <t>Dominique:</t>
        </r>
        <r>
          <rPr>
            <sz val="9"/>
            <color indexed="81"/>
            <rFont val="Tahoma"/>
            <family val="2"/>
          </rPr>
          <t xml:space="preserve">
Mettre seulement Non ou date si délai d'utilisation
</t>
        </r>
      </text>
    </comment>
    <comment ref="A629" authorId="0" shapeId="0" xr:uid="{0BC4DF6C-2B7B-4AB3-B4CE-94E07E4F15F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29" authorId="0" shapeId="0" xr:uid="{7B4CE2C5-D9A9-4341-AFAC-043AF38CF0E0}">
      <text>
        <r>
          <rPr>
            <b/>
            <sz val="9"/>
            <color indexed="81"/>
            <rFont val="Tahoma"/>
            <family val="2"/>
          </rPr>
          <t>Dominique:</t>
        </r>
        <r>
          <rPr>
            <sz val="9"/>
            <color indexed="81"/>
            <rFont val="Tahoma"/>
            <family val="2"/>
          </rPr>
          <t xml:space="preserve">
Mettre seulement Non ou date si délai d'utilisation
</t>
        </r>
      </text>
    </comment>
    <comment ref="A630" authorId="0" shapeId="0" xr:uid="{2630F666-8516-4ECD-8FDE-2BBF6AE1CF6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30" authorId="0" shapeId="0" xr:uid="{6D778C3B-C366-477B-9B18-F98C13E83635}">
      <text>
        <r>
          <rPr>
            <b/>
            <sz val="9"/>
            <color indexed="81"/>
            <rFont val="Tahoma"/>
            <family val="2"/>
          </rPr>
          <t>Dominique:</t>
        </r>
        <r>
          <rPr>
            <sz val="9"/>
            <color indexed="81"/>
            <rFont val="Tahoma"/>
            <family val="2"/>
          </rPr>
          <t xml:space="preserve">
Mettre seulement Non ou date si délai d'utilisation
</t>
        </r>
      </text>
    </comment>
    <comment ref="A631" authorId="0" shapeId="0" xr:uid="{50A95DE4-74DF-4D30-A6BE-0DA04A85CE9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31" authorId="0" shapeId="0" xr:uid="{3B117040-B6CE-42A8-B632-166F6A583469}">
      <text>
        <r>
          <rPr>
            <b/>
            <sz val="9"/>
            <color indexed="81"/>
            <rFont val="Tahoma"/>
            <family val="2"/>
          </rPr>
          <t>Dominique:</t>
        </r>
        <r>
          <rPr>
            <sz val="9"/>
            <color indexed="81"/>
            <rFont val="Tahoma"/>
            <family val="2"/>
          </rPr>
          <t xml:space="preserve">
Mettre seulement Non ou date si délai d'utilisation
</t>
        </r>
      </text>
    </comment>
    <comment ref="A632" authorId="0" shapeId="0" xr:uid="{364CE87B-A2CD-43FF-AC04-3AC318B885C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32" authorId="0" shapeId="0" xr:uid="{D50C3F21-E41C-4BF5-8269-5EDCE409B652}">
      <text>
        <r>
          <rPr>
            <b/>
            <sz val="9"/>
            <color indexed="81"/>
            <rFont val="Tahoma"/>
            <family val="2"/>
          </rPr>
          <t>Dominique:</t>
        </r>
        <r>
          <rPr>
            <sz val="9"/>
            <color indexed="81"/>
            <rFont val="Tahoma"/>
            <family val="2"/>
          </rPr>
          <t xml:space="preserve">
Mettre seulement Non ou date si délai d'utilisation
</t>
        </r>
      </text>
    </comment>
    <comment ref="A633" authorId="0" shapeId="0" xr:uid="{0037ACF3-992C-443D-B4B5-1A9A2A44A53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33" authorId="0" shapeId="0" xr:uid="{FA8D9F63-6502-49B8-BFDC-5DBC7380FF32}">
      <text>
        <r>
          <rPr>
            <b/>
            <sz val="9"/>
            <color indexed="81"/>
            <rFont val="Tahoma"/>
            <family val="2"/>
          </rPr>
          <t>Dominique:</t>
        </r>
        <r>
          <rPr>
            <sz val="9"/>
            <color indexed="81"/>
            <rFont val="Tahoma"/>
            <family val="2"/>
          </rPr>
          <t xml:space="preserve">
Mettre seulement Non ou date si délai d'utilisation
</t>
        </r>
      </text>
    </comment>
    <comment ref="A634" authorId="0" shapeId="0" xr:uid="{690B13BB-DA72-4E29-9105-76883C4E251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34" authorId="0" shapeId="0" xr:uid="{6EEE2440-B649-4B54-803F-040EBDED4B1D}">
      <text>
        <r>
          <rPr>
            <b/>
            <sz val="9"/>
            <color indexed="81"/>
            <rFont val="Tahoma"/>
            <family val="2"/>
          </rPr>
          <t>Dominique:</t>
        </r>
        <r>
          <rPr>
            <sz val="9"/>
            <color indexed="81"/>
            <rFont val="Tahoma"/>
            <family val="2"/>
          </rPr>
          <t xml:space="preserve">
Mettre seulement Non ou date si délai d'utilisation
</t>
        </r>
      </text>
    </comment>
    <comment ref="A635" authorId="0" shapeId="0" xr:uid="{084D3034-03E1-4B39-AC77-FCFFF477DBD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35" authorId="0" shapeId="0" xr:uid="{D6C2B5B2-FA34-4F71-8122-BC0DD06238B6}">
      <text>
        <r>
          <rPr>
            <b/>
            <sz val="9"/>
            <color indexed="81"/>
            <rFont val="Tahoma"/>
            <family val="2"/>
          </rPr>
          <t>Dominique:</t>
        </r>
        <r>
          <rPr>
            <sz val="9"/>
            <color indexed="81"/>
            <rFont val="Tahoma"/>
            <family val="2"/>
          </rPr>
          <t xml:space="preserve">
Mettre seulement Non ou date si délai d'utilisation
</t>
        </r>
      </text>
    </comment>
    <comment ref="A636" authorId="0" shapeId="0" xr:uid="{F8971551-9FD8-4656-AFE3-FB66EC41552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36" authorId="0" shapeId="0" xr:uid="{732504EF-6ECE-4655-9FDD-8089FC4D552C}">
      <text>
        <r>
          <rPr>
            <b/>
            <sz val="9"/>
            <color indexed="81"/>
            <rFont val="Tahoma"/>
            <family val="2"/>
          </rPr>
          <t>Dominique:</t>
        </r>
        <r>
          <rPr>
            <sz val="9"/>
            <color indexed="81"/>
            <rFont val="Tahoma"/>
            <family val="2"/>
          </rPr>
          <t xml:space="preserve">
Mettre seulement Non ou date si délai d'utilisation
</t>
        </r>
      </text>
    </comment>
    <comment ref="A637" authorId="0" shapeId="0" xr:uid="{B82F9FD5-5D27-46DC-97D0-5F4490E40CC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37" authorId="0" shapeId="0" xr:uid="{1DEA46C7-4117-4C27-8A09-6C25630A47B9}">
      <text>
        <r>
          <rPr>
            <b/>
            <sz val="9"/>
            <color indexed="81"/>
            <rFont val="Tahoma"/>
            <family val="2"/>
          </rPr>
          <t>Dominique:</t>
        </r>
        <r>
          <rPr>
            <sz val="9"/>
            <color indexed="81"/>
            <rFont val="Tahoma"/>
            <family val="2"/>
          </rPr>
          <t xml:space="preserve">
Mettre seulement Non ou date si délai d'utilisation
</t>
        </r>
      </text>
    </comment>
    <comment ref="A638" authorId="0" shapeId="0" xr:uid="{9F50663F-B39D-48F0-970E-D9EF48F6871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38" authorId="0" shapeId="0" xr:uid="{F0F5ADD1-0E04-44DE-BC81-2E92B4D11BC0}">
      <text>
        <r>
          <rPr>
            <b/>
            <sz val="9"/>
            <color indexed="81"/>
            <rFont val="Tahoma"/>
            <family val="2"/>
          </rPr>
          <t>Dominique:</t>
        </r>
        <r>
          <rPr>
            <sz val="9"/>
            <color indexed="81"/>
            <rFont val="Tahoma"/>
            <family val="2"/>
          </rPr>
          <t xml:space="preserve">
Mettre seulement Non ou date si délai d'utilisation
</t>
        </r>
      </text>
    </comment>
    <comment ref="A639" authorId="0" shapeId="0" xr:uid="{2A900BF2-D44B-4A8F-8379-DDE702B5E11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39" authorId="0" shapeId="0" xr:uid="{CBCF200A-136E-4B16-BDE7-AA5DD31A6219}">
      <text>
        <r>
          <rPr>
            <b/>
            <sz val="9"/>
            <color indexed="81"/>
            <rFont val="Tahoma"/>
            <family val="2"/>
          </rPr>
          <t>Dominique:</t>
        </r>
        <r>
          <rPr>
            <sz val="9"/>
            <color indexed="81"/>
            <rFont val="Tahoma"/>
            <family val="2"/>
          </rPr>
          <t xml:space="preserve">
Mettre seulement Non ou date si délai d'utilisation
</t>
        </r>
      </text>
    </comment>
    <comment ref="A640" authorId="0" shapeId="0" xr:uid="{462AD545-FE65-4E76-967F-512AA7331DF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40" authorId="0" shapeId="0" xr:uid="{5AC040B8-8C2E-4157-A039-4EDA64821E1B}">
      <text>
        <r>
          <rPr>
            <b/>
            <sz val="9"/>
            <color indexed="81"/>
            <rFont val="Tahoma"/>
            <family val="2"/>
          </rPr>
          <t>Dominique:</t>
        </r>
        <r>
          <rPr>
            <sz val="9"/>
            <color indexed="81"/>
            <rFont val="Tahoma"/>
            <family val="2"/>
          </rPr>
          <t xml:space="preserve">
Mettre seulement Non ou date si délai d'utilisation
</t>
        </r>
      </text>
    </comment>
    <comment ref="A641" authorId="0" shapeId="0" xr:uid="{7802E19F-304A-4E8E-9168-9260B99A064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41" authorId="0" shapeId="0" xr:uid="{86D3C930-D0C1-4FC2-B577-E164716A6206}">
      <text>
        <r>
          <rPr>
            <b/>
            <sz val="9"/>
            <color indexed="81"/>
            <rFont val="Tahoma"/>
            <family val="2"/>
          </rPr>
          <t>Dominique:</t>
        </r>
        <r>
          <rPr>
            <sz val="9"/>
            <color indexed="81"/>
            <rFont val="Tahoma"/>
            <family val="2"/>
          </rPr>
          <t xml:space="preserve">
Mettre seulement Non ou date si délai d'utilisation
</t>
        </r>
      </text>
    </comment>
    <comment ref="A642" authorId="0" shapeId="0" xr:uid="{4317FDC1-8EC4-4780-8ED5-1F30489FF2A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42" authorId="0" shapeId="0" xr:uid="{76D565C3-42BD-4A2A-BEA1-C8139CC314C6}">
      <text>
        <r>
          <rPr>
            <b/>
            <sz val="9"/>
            <color indexed="81"/>
            <rFont val="Tahoma"/>
            <family val="2"/>
          </rPr>
          <t>Dominique:</t>
        </r>
        <r>
          <rPr>
            <sz val="9"/>
            <color indexed="81"/>
            <rFont val="Tahoma"/>
            <family val="2"/>
          </rPr>
          <t xml:space="preserve">
Mettre seulement Non ou date si délai d'utilisation
</t>
        </r>
      </text>
    </comment>
    <comment ref="A643" authorId="0" shapeId="0" xr:uid="{931BE6A3-C410-4350-9BD4-7A91D7F4AD9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43" authorId="0" shapeId="0" xr:uid="{1BA375D3-4057-438B-BC68-7D7B8415A555}">
      <text>
        <r>
          <rPr>
            <b/>
            <sz val="9"/>
            <color indexed="81"/>
            <rFont val="Tahoma"/>
            <family val="2"/>
          </rPr>
          <t>Dominique:</t>
        </r>
        <r>
          <rPr>
            <sz val="9"/>
            <color indexed="81"/>
            <rFont val="Tahoma"/>
            <family val="2"/>
          </rPr>
          <t xml:space="preserve">
Mettre seulement Non ou date si délai d'utilisation
</t>
        </r>
      </text>
    </comment>
    <comment ref="A644" authorId="0" shapeId="0" xr:uid="{9AB21B7C-2FD0-4430-BA7A-4D0B3D35E1C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44" authorId="0" shapeId="0" xr:uid="{C1A5891A-8F58-4F07-B8D2-558038C51071}">
      <text>
        <r>
          <rPr>
            <b/>
            <sz val="9"/>
            <color indexed="81"/>
            <rFont val="Tahoma"/>
            <family val="2"/>
          </rPr>
          <t>Dominique:</t>
        </r>
        <r>
          <rPr>
            <sz val="9"/>
            <color indexed="81"/>
            <rFont val="Tahoma"/>
            <family val="2"/>
          </rPr>
          <t xml:space="preserve">
Mettre seulement Non ou date si délai d'utilisation
</t>
        </r>
      </text>
    </comment>
    <comment ref="A645" authorId="0" shapeId="0" xr:uid="{37B4321C-2DBB-4031-9FBC-2459EAD1E0B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45" authorId="0" shapeId="0" xr:uid="{E92DD04C-FAB2-43BB-BC77-474931B8DE68}">
      <text>
        <r>
          <rPr>
            <b/>
            <sz val="9"/>
            <color indexed="81"/>
            <rFont val="Tahoma"/>
            <family val="2"/>
          </rPr>
          <t>Dominique:</t>
        </r>
        <r>
          <rPr>
            <sz val="9"/>
            <color indexed="81"/>
            <rFont val="Tahoma"/>
            <family val="2"/>
          </rPr>
          <t xml:space="preserve">
Mettre seulement Non ou date si délai d'utilisation
</t>
        </r>
      </text>
    </comment>
    <comment ref="A646" authorId="0" shapeId="0" xr:uid="{8B437570-D7AC-4B75-9A0D-AE64F7AC340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46" authorId="0" shapeId="0" xr:uid="{571ED691-32E8-4E16-8772-FF3DCAC34414}">
      <text>
        <r>
          <rPr>
            <b/>
            <sz val="9"/>
            <color indexed="81"/>
            <rFont val="Tahoma"/>
            <family val="2"/>
          </rPr>
          <t>Dominique:</t>
        </r>
        <r>
          <rPr>
            <sz val="9"/>
            <color indexed="81"/>
            <rFont val="Tahoma"/>
            <family val="2"/>
          </rPr>
          <t xml:space="preserve">
Mettre seulement Non ou date si délai d'utilisation
</t>
        </r>
      </text>
    </comment>
    <comment ref="A647" authorId="0" shapeId="0" xr:uid="{579E1C0E-4183-4CF1-860B-3D0A42A9710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47" authorId="0" shapeId="0" xr:uid="{472083A1-E145-41D6-BE70-BC4203ACF5EE}">
      <text>
        <r>
          <rPr>
            <b/>
            <sz val="9"/>
            <color indexed="81"/>
            <rFont val="Tahoma"/>
            <family val="2"/>
          </rPr>
          <t>Dominique:</t>
        </r>
        <r>
          <rPr>
            <sz val="9"/>
            <color indexed="81"/>
            <rFont val="Tahoma"/>
            <family val="2"/>
          </rPr>
          <t xml:space="preserve">
Mettre seulement Non ou date si délai d'utilisation
</t>
        </r>
      </text>
    </comment>
    <comment ref="A648" authorId="0" shapeId="0" xr:uid="{B3AC6D13-5018-4B93-82CF-62747ADB4A9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48" authorId="0" shapeId="0" xr:uid="{213554C2-CF70-4191-91C1-B705F67B161B}">
      <text>
        <r>
          <rPr>
            <b/>
            <sz val="9"/>
            <color indexed="81"/>
            <rFont val="Tahoma"/>
            <family val="2"/>
          </rPr>
          <t>Dominique:</t>
        </r>
        <r>
          <rPr>
            <sz val="9"/>
            <color indexed="81"/>
            <rFont val="Tahoma"/>
            <family val="2"/>
          </rPr>
          <t xml:space="preserve">
Mettre seulement Non ou date si délai d'utilisation
</t>
        </r>
      </text>
    </comment>
    <comment ref="A649" authorId="0" shapeId="0" xr:uid="{3746EC59-291D-4C47-BBCC-359BE5E9C0C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49" authorId="0" shapeId="0" xr:uid="{7B43BEEB-7F9E-4DB4-A196-5E5F2A19C8FD}">
      <text>
        <r>
          <rPr>
            <b/>
            <sz val="9"/>
            <color indexed="81"/>
            <rFont val="Tahoma"/>
            <family val="2"/>
          </rPr>
          <t>Dominique:</t>
        </r>
        <r>
          <rPr>
            <sz val="9"/>
            <color indexed="81"/>
            <rFont val="Tahoma"/>
            <family val="2"/>
          </rPr>
          <t xml:space="preserve">
Mettre seulement Non ou date si délai d'utilisation
</t>
        </r>
      </text>
    </comment>
    <comment ref="A650" authorId="0" shapeId="0" xr:uid="{21D79D11-06C0-49A4-A3F3-9B8AC3D391E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50" authorId="0" shapeId="0" xr:uid="{17B8DCC6-CCA7-467F-AD2E-8E229156C95E}">
      <text>
        <r>
          <rPr>
            <b/>
            <sz val="9"/>
            <color indexed="81"/>
            <rFont val="Tahoma"/>
            <family val="2"/>
          </rPr>
          <t>Dominique:</t>
        </r>
        <r>
          <rPr>
            <sz val="9"/>
            <color indexed="81"/>
            <rFont val="Tahoma"/>
            <family val="2"/>
          </rPr>
          <t xml:space="preserve">
Mettre seulement Non ou date si délai d'utilisation
</t>
        </r>
      </text>
    </comment>
    <comment ref="A651" authorId="0" shapeId="0" xr:uid="{DFCF2307-760F-4DEB-8458-FBCFC9D45B5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51" authorId="0" shapeId="0" xr:uid="{91A49E53-D8D3-4E5A-A403-EB0B69E9C996}">
      <text>
        <r>
          <rPr>
            <b/>
            <sz val="9"/>
            <color indexed="81"/>
            <rFont val="Tahoma"/>
            <family val="2"/>
          </rPr>
          <t>Dominique:</t>
        </r>
        <r>
          <rPr>
            <sz val="9"/>
            <color indexed="81"/>
            <rFont val="Tahoma"/>
            <family val="2"/>
          </rPr>
          <t xml:space="preserve">
Mettre seulement Non ou date si délai d'utilisation
</t>
        </r>
      </text>
    </comment>
    <comment ref="A652" authorId="0" shapeId="0" xr:uid="{FB214AE7-E2D8-43FF-9463-EC5C75A48FA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52" authorId="0" shapeId="0" xr:uid="{C04EEC9D-EBF9-412D-B7E6-83DA2B2F1143}">
      <text>
        <r>
          <rPr>
            <b/>
            <sz val="9"/>
            <color indexed="81"/>
            <rFont val="Tahoma"/>
            <family val="2"/>
          </rPr>
          <t>Dominique:</t>
        </r>
        <r>
          <rPr>
            <sz val="9"/>
            <color indexed="81"/>
            <rFont val="Tahoma"/>
            <family val="2"/>
          </rPr>
          <t xml:space="preserve">
Mettre seulement Non ou date si délai d'utilisation
</t>
        </r>
      </text>
    </comment>
    <comment ref="A653" authorId="0" shapeId="0" xr:uid="{CEF8D083-AC38-4880-A516-F06A8F6206C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53" authorId="0" shapeId="0" xr:uid="{CE63B64A-FEE0-4804-BEC9-A5407B4477ED}">
      <text>
        <r>
          <rPr>
            <b/>
            <sz val="9"/>
            <color indexed="81"/>
            <rFont val="Tahoma"/>
            <family val="2"/>
          </rPr>
          <t>Dominique:</t>
        </r>
        <r>
          <rPr>
            <sz val="9"/>
            <color indexed="81"/>
            <rFont val="Tahoma"/>
            <family val="2"/>
          </rPr>
          <t xml:space="preserve">
Mettre seulement Non ou date si délai d'utilisation
</t>
        </r>
      </text>
    </comment>
    <comment ref="A654" authorId="0" shapeId="0" xr:uid="{25D3C887-E01E-4FB2-BB3A-ACBB90360AB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54" authorId="0" shapeId="0" xr:uid="{57A56696-101F-4F3F-909F-6AA132F77103}">
      <text>
        <r>
          <rPr>
            <b/>
            <sz val="9"/>
            <color indexed="81"/>
            <rFont val="Tahoma"/>
            <family val="2"/>
          </rPr>
          <t>Dominique:</t>
        </r>
        <r>
          <rPr>
            <sz val="9"/>
            <color indexed="81"/>
            <rFont val="Tahoma"/>
            <family val="2"/>
          </rPr>
          <t xml:space="preserve">
Mettre seulement Non ou date si délai d'utilisation
</t>
        </r>
      </text>
    </comment>
    <comment ref="A655" authorId="0" shapeId="0" xr:uid="{66EC3377-88E9-440F-9F9F-195D0E9327B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55" authorId="0" shapeId="0" xr:uid="{528D6EC4-95A0-41D3-BE5E-A767009B1BE6}">
      <text>
        <r>
          <rPr>
            <b/>
            <sz val="9"/>
            <color indexed="81"/>
            <rFont val="Tahoma"/>
            <family val="2"/>
          </rPr>
          <t>Dominique:</t>
        </r>
        <r>
          <rPr>
            <sz val="9"/>
            <color indexed="81"/>
            <rFont val="Tahoma"/>
            <family val="2"/>
          </rPr>
          <t xml:space="preserve">
Mettre seulement Non ou date si délai d'utilisation
</t>
        </r>
      </text>
    </comment>
    <comment ref="A656" authorId="0" shapeId="0" xr:uid="{EFD0048C-03C0-4CFC-B594-73E31025DC4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56" authorId="0" shapeId="0" xr:uid="{12350641-CB3A-47EF-88E3-4ED2AD42E3B0}">
      <text>
        <r>
          <rPr>
            <b/>
            <sz val="9"/>
            <color indexed="81"/>
            <rFont val="Tahoma"/>
            <family val="2"/>
          </rPr>
          <t>Dominique:</t>
        </r>
        <r>
          <rPr>
            <sz val="9"/>
            <color indexed="81"/>
            <rFont val="Tahoma"/>
            <family val="2"/>
          </rPr>
          <t xml:space="preserve">
Mettre seulement Non ou date si délai d'utilisation
</t>
        </r>
      </text>
    </comment>
    <comment ref="A657" authorId="0" shapeId="0" xr:uid="{19214F92-6E5E-49CE-8A35-83EF1FE9393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57" authorId="0" shapeId="0" xr:uid="{6950119D-343E-4A90-AAE3-4ADA712E710C}">
      <text>
        <r>
          <rPr>
            <b/>
            <sz val="9"/>
            <color indexed="81"/>
            <rFont val="Tahoma"/>
            <family val="2"/>
          </rPr>
          <t>Dominique:</t>
        </r>
        <r>
          <rPr>
            <sz val="9"/>
            <color indexed="81"/>
            <rFont val="Tahoma"/>
            <family val="2"/>
          </rPr>
          <t xml:space="preserve">
Mettre seulement Non ou date si délai d'utilisation
</t>
        </r>
      </text>
    </comment>
    <comment ref="A658" authorId="0" shapeId="0" xr:uid="{856E8333-43F2-47DE-9714-5B5926C1E17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58" authorId="0" shapeId="0" xr:uid="{F02B1E00-0537-4005-9BEC-9DC365A9612C}">
      <text>
        <r>
          <rPr>
            <b/>
            <sz val="9"/>
            <color indexed="81"/>
            <rFont val="Tahoma"/>
            <family val="2"/>
          </rPr>
          <t>Dominique:</t>
        </r>
        <r>
          <rPr>
            <sz val="9"/>
            <color indexed="81"/>
            <rFont val="Tahoma"/>
            <family val="2"/>
          </rPr>
          <t xml:space="preserve">
Mettre seulement Non ou date si délai d'utilisation
</t>
        </r>
      </text>
    </comment>
    <comment ref="A659" authorId="0" shapeId="0" xr:uid="{CEEB04B7-D846-4B5D-9C68-55274059732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59" authorId="0" shapeId="0" xr:uid="{A8B5756C-90CC-4631-AE0F-2E270363C1B1}">
      <text>
        <r>
          <rPr>
            <b/>
            <sz val="9"/>
            <color indexed="81"/>
            <rFont val="Tahoma"/>
            <family val="2"/>
          </rPr>
          <t>Dominique:</t>
        </r>
        <r>
          <rPr>
            <sz val="9"/>
            <color indexed="81"/>
            <rFont val="Tahoma"/>
            <family val="2"/>
          </rPr>
          <t xml:space="preserve">
Mettre seulement Non ou date si délai d'utilisation
</t>
        </r>
      </text>
    </comment>
    <comment ref="A660" authorId="0" shapeId="0" xr:uid="{996281C2-CEFE-4F4D-AE85-DDCD49C24B4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60" authorId="0" shapeId="0" xr:uid="{6655DC7D-86AA-43C4-A52F-8EB2C373F93F}">
      <text>
        <r>
          <rPr>
            <b/>
            <sz val="9"/>
            <color indexed="81"/>
            <rFont val="Tahoma"/>
            <family val="2"/>
          </rPr>
          <t>Dominique:</t>
        </r>
        <r>
          <rPr>
            <sz val="9"/>
            <color indexed="81"/>
            <rFont val="Tahoma"/>
            <family val="2"/>
          </rPr>
          <t xml:space="preserve">
Mettre seulement Non ou date si délai d'utilisation
</t>
        </r>
      </text>
    </comment>
    <comment ref="A661" authorId="0" shapeId="0" xr:uid="{028747BA-E6A0-4FBF-82E5-E64E0524DDF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61" authorId="0" shapeId="0" xr:uid="{153B5F4F-6BD2-405B-B9E5-E7411F13BBB0}">
      <text>
        <r>
          <rPr>
            <b/>
            <sz val="9"/>
            <color indexed="81"/>
            <rFont val="Tahoma"/>
            <family val="2"/>
          </rPr>
          <t>Dominique:</t>
        </r>
        <r>
          <rPr>
            <sz val="9"/>
            <color indexed="81"/>
            <rFont val="Tahoma"/>
            <family val="2"/>
          </rPr>
          <t xml:space="preserve">
Mettre seulement Non ou date si délai d'utilisation
</t>
        </r>
      </text>
    </comment>
    <comment ref="A662" authorId="0" shapeId="0" xr:uid="{FE55F2ED-96B5-4BB0-BC10-5F6844BA2B6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62" authorId="0" shapeId="0" xr:uid="{2B690D35-C2D3-42C1-815E-80673DDA0EFF}">
      <text>
        <r>
          <rPr>
            <b/>
            <sz val="9"/>
            <color indexed="81"/>
            <rFont val="Tahoma"/>
            <family val="2"/>
          </rPr>
          <t>Dominique:</t>
        </r>
        <r>
          <rPr>
            <sz val="9"/>
            <color indexed="81"/>
            <rFont val="Tahoma"/>
            <family val="2"/>
          </rPr>
          <t xml:space="preserve">
Mettre seulement Non ou date si délai d'utilisation
</t>
        </r>
      </text>
    </comment>
    <comment ref="A663" authorId="0" shapeId="0" xr:uid="{A3768560-98C7-4408-8C4C-10CB035C0B1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63" authorId="0" shapeId="0" xr:uid="{9920EBDC-A3EE-4A67-91D4-80BBCBB1BC45}">
      <text>
        <r>
          <rPr>
            <b/>
            <sz val="9"/>
            <color indexed="81"/>
            <rFont val="Tahoma"/>
            <family val="2"/>
          </rPr>
          <t>Dominique:</t>
        </r>
        <r>
          <rPr>
            <sz val="9"/>
            <color indexed="81"/>
            <rFont val="Tahoma"/>
            <family val="2"/>
          </rPr>
          <t xml:space="preserve">
Mettre seulement Non ou date si délai d'utilisation
</t>
        </r>
      </text>
    </comment>
    <comment ref="A664" authorId="0" shapeId="0" xr:uid="{EE4F28C1-5F48-421F-A36F-47463895CF8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64" authorId="0" shapeId="0" xr:uid="{3FC9F241-41D9-486E-9E93-252EE77F2B41}">
      <text>
        <r>
          <rPr>
            <b/>
            <sz val="9"/>
            <color indexed="81"/>
            <rFont val="Tahoma"/>
            <family val="2"/>
          </rPr>
          <t>Dominique:</t>
        </r>
        <r>
          <rPr>
            <sz val="9"/>
            <color indexed="81"/>
            <rFont val="Tahoma"/>
            <family val="2"/>
          </rPr>
          <t xml:space="preserve">
Mettre seulement Non ou date si délai d'utilisation
</t>
        </r>
      </text>
    </comment>
    <comment ref="A665" authorId="0" shapeId="0" xr:uid="{948E3E7E-E7D7-4277-8EC9-8AB9A4305FC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65" authorId="0" shapeId="0" xr:uid="{A7DDB4B1-498B-4240-AED7-5857F44DD5BF}">
      <text>
        <r>
          <rPr>
            <b/>
            <sz val="9"/>
            <color indexed="81"/>
            <rFont val="Tahoma"/>
            <family val="2"/>
          </rPr>
          <t>Dominique:</t>
        </r>
        <r>
          <rPr>
            <sz val="9"/>
            <color indexed="81"/>
            <rFont val="Tahoma"/>
            <family val="2"/>
          </rPr>
          <t xml:space="preserve">
Mettre seulement Non ou date si délai d'utilisation
</t>
        </r>
      </text>
    </comment>
    <comment ref="A666" authorId="0" shapeId="0" xr:uid="{39C3344A-F1DA-4A96-949A-EC54428458A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66" authorId="0" shapeId="0" xr:uid="{5A3CC477-A47B-46F8-8F7D-2D63C0A294CA}">
      <text>
        <r>
          <rPr>
            <b/>
            <sz val="9"/>
            <color indexed="81"/>
            <rFont val="Tahoma"/>
            <family val="2"/>
          </rPr>
          <t>Dominique:</t>
        </r>
        <r>
          <rPr>
            <sz val="9"/>
            <color indexed="81"/>
            <rFont val="Tahoma"/>
            <family val="2"/>
          </rPr>
          <t xml:space="preserve">
Mettre seulement Non ou date si délai d'utilisation
</t>
        </r>
      </text>
    </comment>
    <comment ref="A667" authorId="0" shapeId="0" xr:uid="{BDAC0781-62A9-4177-807A-B812D4FED02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67" authorId="0" shapeId="0" xr:uid="{F874F111-A5EF-4339-8AF8-957CF0236905}">
      <text>
        <r>
          <rPr>
            <b/>
            <sz val="9"/>
            <color indexed="81"/>
            <rFont val="Tahoma"/>
            <family val="2"/>
          </rPr>
          <t>Dominique:</t>
        </r>
        <r>
          <rPr>
            <sz val="9"/>
            <color indexed="81"/>
            <rFont val="Tahoma"/>
            <family val="2"/>
          </rPr>
          <t xml:space="preserve">
Mettre seulement Non ou date si délai d'utilisation
</t>
        </r>
      </text>
    </comment>
    <comment ref="A668" authorId="0" shapeId="0" xr:uid="{CEBEDDB6-DE8A-47E1-99E0-935F046CE71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68" authorId="0" shapeId="0" xr:uid="{A8CD3701-1CBF-477A-8FE9-EFB5173D97BA}">
      <text>
        <r>
          <rPr>
            <b/>
            <sz val="9"/>
            <color indexed="81"/>
            <rFont val="Tahoma"/>
            <family val="2"/>
          </rPr>
          <t>Dominique:</t>
        </r>
        <r>
          <rPr>
            <sz val="9"/>
            <color indexed="81"/>
            <rFont val="Tahoma"/>
            <family val="2"/>
          </rPr>
          <t xml:space="preserve">
Mettre seulement Non ou date si délai d'utilisation
</t>
        </r>
      </text>
    </comment>
    <comment ref="A669" authorId="0" shapeId="0" xr:uid="{5235BF86-8E36-4D05-AFDB-C85BACF9D94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69" authorId="0" shapeId="0" xr:uid="{E4C4F613-4D88-45CF-9E69-DD2CFF403521}">
      <text>
        <r>
          <rPr>
            <b/>
            <sz val="9"/>
            <color indexed="81"/>
            <rFont val="Tahoma"/>
            <family val="2"/>
          </rPr>
          <t>Dominique:</t>
        </r>
        <r>
          <rPr>
            <sz val="9"/>
            <color indexed="81"/>
            <rFont val="Tahoma"/>
            <family val="2"/>
          </rPr>
          <t xml:space="preserve">
Mettre seulement Non ou date si délai d'utilisation
</t>
        </r>
      </text>
    </comment>
    <comment ref="A670" authorId="0" shapeId="0" xr:uid="{6A88B981-4128-4301-96B4-E8AF799C842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70" authorId="0" shapeId="0" xr:uid="{F789A7E3-7076-4951-A079-31E94BACD55D}">
      <text>
        <r>
          <rPr>
            <b/>
            <sz val="9"/>
            <color indexed="81"/>
            <rFont val="Tahoma"/>
            <family val="2"/>
          </rPr>
          <t>Dominique:</t>
        </r>
        <r>
          <rPr>
            <sz val="9"/>
            <color indexed="81"/>
            <rFont val="Tahoma"/>
            <family val="2"/>
          </rPr>
          <t xml:space="preserve">
Mettre seulement Non ou date si délai d'utilisation
</t>
        </r>
      </text>
    </comment>
    <comment ref="A671" authorId="0" shapeId="0" xr:uid="{F6F7E0F6-DCB8-437C-83B7-AC98975773C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71" authorId="0" shapeId="0" xr:uid="{C0785181-87D2-4AB3-8136-A44D471330E7}">
      <text>
        <r>
          <rPr>
            <b/>
            <sz val="9"/>
            <color indexed="81"/>
            <rFont val="Tahoma"/>
            <family val="2"/>
          </rPr>
          <t>Dominique:</t>
        </r>
        <r>
          <rPr>
            <sz val="9"/>
            <color indexed="81"/>
            <rFont val="Tahoma"/>
            <family val="2"/>
          </rPr>
          <t xml:space="preserve">
Mettre seulement Non ou date si délai d'utilisation
</t>
        </r>
      </text>
    </comment>
    <comment ref="A672" authorId="0" shapeId="0" xr:uid="{47438ED3-92CE-4A75-9399-1C675388BE0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72" authorId="0" shapeId="0" xr:uid="{4CA51521-3F4A-4AB0-8AE3-4F497A0D8062}">
      <text>
        <r>
          <rPr>
            <b/>
            <sz val="9"/>
            <color indexed="81"/>
            <rFont val="Tahoma"/>
            <family val="2"/>
          </rPr>
          <t>Dominique:</t>
        </r>
        <r>
          <rPr>
            <sz val="9"/>
            <color indexed="81"/>
            <rFont val="Tahoma"/>
            <family val="2"/>
          </rPr>
          <t xml:space="preserve">
Mettre seulement Non ou date si délai d'utilisation
</t>
        </r>
      </text>
    </comment>
    <comment ref="A673" authorId="0" shapeId="0" xr:uid="{19B8F883-E06F-4F5B-B6AA-95D6F4C1308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73" authorId="0" shapeId="0" xr:uid="{CF5F068E-4441-4C39-B617-8C266679F3A5}">
      <text>
        <r>
          <rPr>
            <b/>
            <sz val="9"/>
            <color indexed="81"/>
            <rFont val="Tahoma"/>
            <family val="2"/>
          </rPr>
          <t>Dominique:</t>
        </r>
        <r>
          <rPr>
            <sz val="9"/>
            <color indexed="81"/>
            <rFont val="Tahoma"/>
            <family val="2"/>
          </rPr>
          <t xml:space="preserve">
Mettre seulement Non ou date si délai d'utilisation
</t>
        </r>
      </text>
    </comment>
    <comment ref="A674" authorId="0" shapeId="0" xr:uid="{439BC55E-7145-40D3-B94A-12B77ED1032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74" authorId="0" shapeId="0" xr:uid="{3515772A-0088-4FE2-84DA-B6AF90591694}">
      <text>
        <r>
          <rPr>
            <b/>
            <sz val="9"/>
            <color indexed="81"/>
            <rFont val="Tahoma"/>
            <family val="2"/>
          </rPr>
          <t>Dominique:</t>
        </r>
        <r>
          <rPr>
            <sz val="9"/>
            <color indexed="81"/>
            <rFont val="Tahoma"/>
            <family val="2"/>
          </rPr>
          <t xml:space="preserve">
Mettre seulement Non ou date si délai d'utilisation
</t>
        </r>
      </text>
    </comment>
    <comment ref="A675" authorId="0" shapeId="0" xr:uid="{25CDFD0C-E652-4D35-B89B-64FCCCA0DEF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75" authorId="0" shapeId="0" xr:uid="{08442173-5E12-424E-86DB-427980BC66EE}">
      <text>
        <r>
          <rPr>
            <b/>
            <sz val="9"/>
            <color indexed="81"/>
            <rFont val="Tahoma"/>
            <family val="2"/>
          </rPr>
          <t>Dominique:</t>
        </r>
        <r>
          <rPr>
            <sz val="9"/>
            <color indexed="81"/>
            <rFont val="Tahoma"/>
            <family val="2"/>
          </rPr>
          <t xml:space="preserve">
Mettre seulement Non ou date si délai d'utilisation
</t>
        </r>
      </text>
    </comment>
    <comment ref="A676" authorId="0" shapeId="0" xr:uid="{F560C415-E747-4717-B639-5AB98788A19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76" authorId="0" shapeId="0" xr:uid="{F0FB6ED8-0EA2-43CE-9C6A-66DFA78A3AFF}">
      <text>
        <r>
          <rPr>
            <b/>
            <sz val="9"/>
            <color indexed="81"/>
            <rFont val="Tahoma"/>
            <family val="2"/>
          </rPr>
          <t>Dominique:</t>
        </r>
        <r>
          <rPr>
            <sz val="9"/>
            <color indexed="81"/>
            <rFont val="Tahoma"/>
            <family val="2"/>
          </rPr>
          <t xml:space="preserve">
Mettre seulement Non ou date si délai d'utilisation
</t>
        </r>
      </text>
    </comment>
    <comment ref="A677" authorId="0" shapeId="0" xr:uid="{A4B3C778-BC5E-44DD-99DE-FBA2E19CB60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77" authorId="0" shapeId="0" xr:uid="{4972872E-4582-4CB2-B0FB-7C89846F87AB}">
      <text>
        <r>
          <rPr>
            <b/>
            <sz val="9"/>
            <color indexed="81"/>
            <rFont val="Tahoma"/>
            <family val="2"/>
          </rPr>
          <t>Dominique:</t>
        </r>
        <r>
          <rPr>
            <sz val="9"/>
            <color indexed="81"/>
            <rFont val="Tahoma"/>
            <family val="2"/>
          </rPr>
          <t xml:space="preserve">
Mettre seulement Non ou date si délai d'utilisation
</t>
        </r>
      </text>
    </comment>
    <comment ref="A678" authorId="0" shapeId="0" xr:uid="{BA16C8C4-78F4-472B-BD0B-A961D4734C2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78" authorId="0" shapeId="0" xr:uid="{5E7E7475-8E73-4E84-8BA7-9489916E8CE5}">
      <text>
        <r>
          <rPr>
            <b/>
            <sz val="9"/>
            <color indexed="81"/>
            <rFont val="Tahoma"/>
            <family val="2"/>
          </rPr>
          <t>Dominique:</t>
        </r>
        <r>
          <rPr>
            <sz val="9"/>
            <color indexed="81"/>
            <rFont val="Tahoma"/>
            <family val="2"/>
          </rPr>
          <t xml:space="preserve">
Mettre seulement Non ou date si délai d'utilisation
</t>
        </r>
      </text>
    </comment>
    <comment ref="A679" authorId="0" shapeId="0" xr:uid="{AA1B5A78-56B2-41D9-AB16-CAB8C171168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79" authorId="0" shapeId="0" xr:uid="{BDDDF4DB-26E9-404F-8F22-78D828F63420}">
      <text>
        <r>
          <rPr>
            <b/>
            <sz val="9"/>
            <color indexed="81"/>
            <rFont val="Tahoma"/>
            <family val="2"/>
          </rPr>
          <t>Dominique:</t>
        </r>
        <r>
          <rPr>
            <sz val="9"/>
            <color indexed="81"/>
            <rFont val="Tahoma"/>
            <family val="2"/>
          </rPr>
          <t xml:space="preserve">
Mettre seulement Non ou date si délai d'utilisation
</t>
        </r>
      </text>
    </comment>
    <comment ref="A680" authorId="0" shapeId="0" xr:uid="{49CC2539-61A4-4B34-956F-75F13461F55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80" authorId="0" shapeId="0" xr:uid="{8356D8A3-4CA4-427D-8009-EB2B22FEE539}">
      <text>
        <r>
          <rPr>
            <b/>
            <sz val="9"/>
            <color indexed="81"/>
            <rFont val="Tahoma"/>
            <family val="2"/>
          </rPr>
          <t>Dominique:</t>
        </r>
        <r>
          <rPr>
            <sz val="9"/>
            <color indexed="81"/>
            <rFont val="Tahoma"/>
            <family val="2"/>
          </rPr>
          <t xml:space="preserve">
Mettre seulement Non ou date si délai d'utilisation
</t>
        </r>
      </text>
    </comment>
    <comment ref="A681" authorId="0" shapeId="0" xr:uid="{025FD447-884A-4064-8688-0C98F045F2F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81" authorId="0" shapeId="0" xr:uid="{8185BA11-0520-47B3-8FF2-F14D0868A7FF}">
      <text>
        <r>
          <rPr>
            <b/>
            <sz val="9"/>
            <color indexed="81"/>
            <rFont val="Tahoma"/>
            <family val="2"/>
          </rPr>
          <t>Dominique:</t>
        </r>
        <r>
          <rPr>
            <sz val="9"/>
            <color indexed="81"/>
            <rFont val="Tahoma"/>
            <family val="2"/>
          </rPr>
          <t xml:space="preserve">
Mettre seulement Non ou date si délai d'utilisation
</t>
        </r>
      </text>
    </comment>
    <comment ref="A682" authorId="0" shapeId="0" xr:uid="{B7B96B4F-02C7-424E-9963-60E5F8B7C62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82" authorId="0" shapeId="0" xr:uid="{8D20C4C3-93AB-4320-A4EA-4D85208B796D}">
      <text>
        <r>
          <rPr>
            <b/>
            <sz val="9"/>
            <color indexed="81"/>
            <rFont val="Tahoma"/>
            <family val="2"/>
          </rPr>
          <t>Dominique:</t>
        </r>
        <r>
          <rPr>
            <sz val="9"/>
            <color indexed="81"/>
            <rFont val="Tahoma"/>
            <family val="2"/>
          </rPr>
          <t xml:space="preserve">
Mettre seulement Non ou date si délai d'utilisation
</t>
        </r>
      </text>
    </comment>
    <comment ref="A683" authorId="0" shapeId="0" xr:uid="{13ACCCDF-B34C-471C-B641-3F605AA05C3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83" authorId="0" shapeId="0" xr:uid="{4ED8E2B7-7070-46E6-9F50-D6CE95A281D6}">
      <text>
        <r>
          <rPr>
            <b/>
            <sz val="9"/>
            <color indexed="81"/>
            <rFont val="Tahoma"/>
            <family val="2"/>
          </rPr>
          <t>Dominique:</t>
        </r>
        <r>
          <rPr>
            <sz val="9"/>
            <color indexed="81"/>
            <rFont val="Tahoma"/>
            <family val="2"/>
          </rPr>
          <t xml:space="preserve">
Mettre seulement Non ou date si délai d'utilisation
</t>
        </r>
      </text>
    </comment>
    <comment ref="A684" authorId="0" shapeId="0" xr:uid="{9FA86782-753D-4D51-B9FE-1832C4D10E4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84" authorId="0" shapeId="0" xr:uid="{8C30C95D-66B8-4DEF-89FE-0267D3274FCD}">
      <text>
        <r>
          <rPr>
            <b/>
            <sz val="9"/>
            <color indexed="81"/>
            <rFont val="Tahoma"/>
            <family val="2"/>
          </rPr>
          <t>Dominique:</t>
        </r>
        <r>
          <rPr>
            <sz val="9"/>
            <color indexed="81"/>
            <rFont val="Tahoma"/>
            <family val="2"/>
          </rPr>
          <t xml:space="preserve">
Mettre seulement Non ou date si délai d'utilisation
</t>
        </r>
      </text>
    </comment>
    <comment ref="A685" authorId="0" shapeId="0" xr:uid="{159D3B56-927D-4D76-961B-E56FCF1AC8E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85" authorId="0" shapeId="0" xr:uid="{2CD6D852-C895-49CF-A5A6-183BC9235BAD}">
      <text>
        <r>
          <rPr>
            <b/>
            <sz val="9"/>
            <color indexed="81"/>
            <rFont val="Tahoma"/>
            <family val="2"/>
          </rPr>
          <t>Dominique:</t>
        </r>
        <r>
          <rPr>
            <sz val="9"/>
            <color indexed="81"/>
            <rFont val="Tahoma"/>
            <family val="2"/>
          </rPr>
          <t xml:space="preserve">
Mettre seulement Non ou date si délai d'utilisation
</t>
        </r>
      </text>
    </comment>
    <comment ref="A686" authorId="0" shapeId="0" xr:uid="{64109B0B-EB0C-4FC4-9F99-DA571BBAE19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86" authorId="0" shapeId="0" xr:uid="{F61079EA-04BC-477D-B426-4FD226A05E16}">
      <text>
        <r>
          <rPr>
            <b/>
            <sz val="9"/>
            <color indexed="81"/>
            <rFont val="Tahoma"/>
            <family val="2"/>
          </rPr>
          <t>Dominique:</t>
        </r>
        <r>
          <rPr>
            <sz val="9"/>
            <color indexed="81"/>
            <rFont val="Tahoma"/>
            <family val="2"/>
          </rPr>
          <t xml:space="preserve">
Mettre seulement Non ou date si délai d'utilisation
</t>
        </r>
      </text>
    </comment>
    <comment ref="A687" authorId="0" shapeId="0" xr:uid="{02CE244D-37B4-496A-9A44-E7F89A836B6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87" authorId="0" shapeId="0" xr:uid="{26A6CD96-3310-47F9-8E5A-ACBD01A7629B}">
      <text>
        <r>
          <rPr>
            <b/>
            <sz val="9"/>
            <color indexed="81"/>
            <rFont val="Tahoma"/>
            <family val="2"/>
          </rPr>
          <t>Dominique:</t>
        </r>
        <r>
          <rPr>
            <sz val="9"/>
            <color indexed="81"/>
            <rFont val="Tahoma"/>
            <family val="2"/>
          </rPr>
          <t xml:space="preserve">
Mettre seulement Non ou date si délai d'utilisation
</t>
        </r>
      </text>
    </comment>
    <comment ref="A688" authorId="0" shapeId="0" xr:uid="{F4640AE7-59D1-4326-8E3B-0580884F23D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88" authorId="0" shapeId="0" xr:uid="{290A206B-C834-46D4-9E48-17C3FDE2F8C4}">
      <text>
        <r>
          <rPr>
            <b/>
            <sz val="9"/>
            <color indexed="81"/>
            <rFont val="Tahoma"/>
            <family val="2"/>
          </rPr>
          <t>Dominique:</t>
        </r>
        <r>
          <rPr>
            <sz val="9"/>
            <color indexed="81"/>
            <rFont val="Tahoma"/>
            <family val="2"/>
          </rPr>
          <t xml:space="preserve">
Mettre seulement Non ou date si délai d'utilisation
</t>
        </r>
      </text>
    </comment>
    <comment ref="A689" authorId="0" shapeId="0" xr:uid="{5673D246-AD44-41EE-B9AD-1FF6F39544F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89" authorId="0" shapeId="0" xr:uid="{13805BC9-6A05-4F8D-BA9D-5C2D8F31AEE2}">
      <text>
        <r>
          <rPr>
            <b/>
            <sz val="9"/>
            <color indexed="81"/>
            <rFont val="Tahoma"/>
            <family val="2"/>
          </rPr>
          <t>Dominique:</t>
        </r>
        <r>
          <rPr>
            <sz val="9"/>
            <color indexed="81"/>
            <rFont val="Tahoma"/>
            <family val="2"/>
          </rPr>
          <t xml:space="preserve">
Mettre seulement Non ou date si délai d'utilisation
</t>
        </r>
      </text>
    </comment>
    <comment ref="A690" authorId="0" shapeId="0" xr:uid="{4F01F1F4-DC21-4328-BEFB-8A8123CB735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90" authorId="0" shapeId="0" xr:uid="{76C009AF-C021-497D-9254-317780326733}">
      <text>
        <r>
          <rPr>
            <b/>
            <sz val="9"/>
            <color indexed="81"/>
            <rFont val="Tahoma"/>
            <family val="2"/>
          </rPr>
          <t>Dominique:</t>
        </r>
        <r>
          <rPr>
            <sz val="9"/>
            <color indexed="81"/>
            <rFont val="Tahoma"/>
            <family val="2"/>
          </rPr>
          <t xml:space="preserve">
Mettre seulement Non ou date si délai d'utilisation
</t>
        </r>
      </text>
    </comment>
    <comment ref="A691" authorId="0" shapeId="0" xr:uid="{59255C99-8309-4EF3-BB9B-7212CEC5590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91" authorId="0" shapeId="0" xr:uid="{EADCC2E6-A0D8-4083-83DE-FE7746A0A8A0}">
      <text>
        <r>
          <rPr>
            <b/>
            <sz val="9"/>
            <color indexed="81"/>
            <rFont val="Tahoma"/>
            <family val="2"/>
          </rPr>
          <t>Dominique:</t>
        </r>
        <r>
          <rPr>
            <sz val="9"/>
            <color indexed="81"/>
            <rFont val="Tahoma"/>
            <family val="2"/>
          </rPr>
          <t xml:space="preserve">
Mettre seulement Non ou date si délai d'utilisation
</t>
        </r>
      </text>
    </comment>
    <comment ref="A692" authorId="0" shapeId="0" xr:uid="{8FC35D4E-2835-401E-A314-A7D43734F02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92" authorId="0" shapeId="0" xr:uid="{1E03DC46-B4E3-4E60-AF20-94BFF5EEBAC8}">
      <text>
        <r>
          <rPr>
            <b/>
            <sz val="9"/>
            <color indexed="81"/>
            <rFont val="Tahoma"/>
            <family val="2"/>
          </rPr>
          <t>Dominique:</t>
        </r>
        <r>
          <rPr>
            <sz val="9"/>
            <color indexed="81"/>
            <rFont val="Tahoma"/>
            <family val="2"/>
          </rPr>
          <t xml:space="preserve">
Mettre seulement Non ou date si délai d'utilisation
</t>
        </r>
      </text>
    </comment>
    <comment ref="A693" authorId="0" shapeId="0" xr:uid="{487AD84E-2BC4-492E-BF6B-193FD0F178A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93" authorId="0" shapeId="0" xr:uid="{1DC05BCE-6250-48D6-9E81-2B1647B5217E}">
      <text>
        <r>
          <rPr>
            <b/>
            <sz val="9"/>
            <color indexed="81"/>
            <rFont val="Tahoma"/>
            <family val="2"/>
          </rPr>
          <t>Dominique:</t>
        </r>
        <r>
          <rPr>
            <sz val="9"/>
            <color indexed="81"/>
            <rFont val="Tahoma"/>
            <family val="2"/>
          </rPr>
          <t xml:space="preserve">
Mettre seulement Non ou date si délai d'utilisation
</t>
        </r>
      </text>
    </comment>
    <comment ref="A694" authorId="0" shapeId="0" xr:uid="{B19043F6-E6A2-4E16-8BFC-247E17C35EA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94" authorId="0" shapeId="0" xr:uid="{42778227-BC37-4E25-9EC8-1D04674327FD}">
      <text>
        <r>
          <rPr>
            <b/>
            <sz val="9"/>
            <color indexed="81"/>
            <rFont val="Tahoma"/>
            <family val="2"/>
          </rPr>
          <t>Dominique:</t>
        </r>
        <r>
          <rPr>
            <sz val="9"/>
            <color indexed="81"/>
            <rFont val="Tahoma"/>
            <family val="2"/>
          </rPr>
          <t xml:space="preserve">
Mettre seulement Non ou date si délai d'utilisation
</t>
        </r>
      </text>
    </comment>
    <comment ref="A695" authorId="0" shapeId="0" xr:uid="{2E05163A-6B2F-4AF0-930B-3F4C3E07F98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95" authorId="0" shapeId="0" xr:uid="{295AA4CB-CC86-4D48-9EC6-AE31D9024B49}">
      <text>
        <r>
          <rPr>
            <b/>
            <sz val="9"/>
            <color indexed="81"/>
            <rFont val="Tahoma"/>
            <family val="2"/>
          </rPr>
          <t>Dominique:</t>
        </r>
        <r>
          <rPr>
            <sz val="9"/>
            <color indexed="81"/>
            <rFont val="Tahoma"/>
            <family val="2"/>
          </rPr>
          <t xml:space="preserve">
Mettre seulement Non ou date si délai d'utilisation
</t>
        </r>
      </text>
    </comment>
    <comment ref="A696" authorId="0" shapeId="0" xr:uid="{1A2EB8F3-E45C-4A5A-92DA-D9A23E246BA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96" authorId="0" shapeId="0" xr:uid="{149F3FB9-F735-47EC-8DD8-3ADF9B42696C}">
      <text>
        <r>
          <rPr>
            <b/>
            <sz val="9"/>
            <color indexed="81"/>
            <rFont val="Tahoma"/>
            <family val="2"/>
          </rPr>
          <t>Dominique:</t>
        </r>
        <r>
          <rPr>
            <sz val="9"/>
            <color indexed="81"/>
            <rFont val="Tahoma"/>
            <family val="2"/>
          </rPr>
          <t xml:space="preserve">
Mettre seulement Non ou date si délai d'utilisation
</t>
        </r>
      </text>
    </comment>
    <comment ref="A697" authorId="0" shapeId="0" xr:uid="{E84671B4-E7BF-4079-A733-89A85B4F0A0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97" authorId="0" shapeId="0" xr:uid="{8A3EF5E1-2775-4F93-B442-583FB1DBBCD4}">
      <text>
        <r>
          <rPr>
            <b/>
            <sz val="9"/>
            <color indexed="81"/>
            <rFont val="Tahoma"/>
            <family val="2"/>
          </rPr>
          <t>Dominique:</t>
        </r>
        <r>
          <rPr>
            <sz val="9"/>
            <color indexed="81"/>
            <rFont val="Tahoma"/>
            <family val="2"/>
          </rPr>
          <t xml:space="preserve">
Mettre seulement Non ou date si délai d'utilisation
</t>
        </r>
      </text>
    </comment>
    <comment ref="A698" authorId="0" shapeId="0" xr:uid="{F4786BDB-2D69-43BD-9F13-C40BCCCFF2D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98" authorId="0" shapeId="0" xr:uid="{6F4075B3-DBFF-4EFE-9C5F-05307A01FF7A}">
      <text>
        <r>
          <rPr>
            <b/>
            <sz val="9"/>
            <color indexed="81"/>
            <rFont val="Tahoma"/>
            <family val="2"/>
          </rPr>
          <t>Dominique:</t>
        </r>
        <r>
          <rPr>
            <sz val="9"/>
            <color indexed="81"/>
            <rFont val="Tahoma"/>
            <family val="2"/>
          </rPr>
          <t xml:space="preserve">
Mettre seulement Non ou date si délai d'utilisation
</t>
        </r>
      </text>
    </comment>
    <comment ref="A699" authorId="0" shapeId="0" xr:uid="{7351F83F-BB07-43C4-B478-35A4689CC65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699" authorId="0" shapeId="0" xr:uid="{D469ED25-A1C2-4ED5-986D-BE7EE18ED369}">
      <text>
        <r>
          <rPr>
            <b/>
            <sz val="9"/>
            <color indexed="81"/>
            <rFont val="Tahoma"/>
            <family val="2"/>
          </rPr>
          <t>Dominique:</t>
        </r>
        <r>
          <rPr>
            <sz val="9"/>
            <color indexed="81"/>
            <rFont val="Tahoma"/>
            <family val="2"/>
          </rPr>
          <t xml:space="preserve">
Mettre seulement Non ou date si délai d'utilisation
</t>
        </r>
      </text>
    </comment>
    <comment ref="A700" authorId="0" shapeId="0" xr:uid="{BC585A2C-4194-445F-9E27-9EE5227EE6B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00" authorId="0" shapeId="0" xr:uid="{038059ED-F40C-4E49-9B68-2BD9888BC9F4}">
      <text>
        <r>
          <rPr>
            <b/>
            <sz val="9"/>
            <color indexed="81"/>
            <rFont val="Tahoma"/>
            <family val="2"/>
          </rPr>
          <t>Dominique:</t>
        </r>
        <r>
          <rPr>
            <sz val="9"/>
            <color indexed="81"/>
            <rFont val="Tahoma"/>
            <family val="2"/>
          </rPr>
          <t xml:space="preserve">
Mettre seulement Non ou date si délai d'utilisation
</t>
        </r>
      </text>
    </comment>
    <comment ref="A701" authorId="0" shapeId="0" xr:uid="{80BF33FF-E795-405B-8564-721C954B1FC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01" authorId="0" shapeId="0" xr:uid="{4D462B9D-33D2-4330-A732-80DD479DD319}">
      <text>
        <r>
          <rPr>
            <b/>
            <sz val="9"/>
            <color indexed="81"/>
            <rFont val="Tahoma"/>
            <family val="2"/>
          </rPr>
          <t>Dominique:</t>
        </r>
        <r>
          <rPr>
            <sz val="9"/>
            <color indexed="81"/>
            <rFont val="Tahoma"/>
            <family val="2"/>
          </rPr>
          <t xml:space="preserve">
Mettre seulement Non ou date si délai d'utilisation
</t>
        </r>
      </text>
    </comment>
    <comment ref="A702" authorId="0" shapeId="0" xr:uid="{713DE795-566B-4E66-854A-3F68F50B145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02" authorId="0" shapeId="0" xr:uid="{AEE94BBC-7384-44C9-9AED-9A061EB8DA92}">
      <text>
        <r>
          <rPr>
            <b/>
            <sz val="9"/>
            <color indexed="81"/>
            <rFont val="Tahoma"/>
            <family val="2"/>
          </rPr>
          <t>Dominique:</t>
        </r>
        <r>
          <rPr>
            <sz val="9"/>
            <color indexed="81"/>
            <rFont val="Tahoma"/>
            <family val="2"/>
          </rPr>
          <t xml:space="preserve">
Mettre seulement Non ou date si délai d'utilisation
</t>
        </r>
      </text>
    </comment>
    <comment ref="A703" authorId="0" shapeId="0" xr:uid="{3F68FED1-65D6-46B5-BF15-2E873CDBA16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03" authorId="0" shapeId="0" xr:uid="{07E78155-2F24-487F-A0B5-C8096DCDD43E}">
      <text>
        <r>
          <rPr>
            <b/>
            <sz val="9"/>
            <color indexed="81"/>
            <rFont val="Tahoma"/>
            <family val="2"/>
          </rPr>
          <t>Dominique:</t>
        </r>
        <r>
          <rPr>
            <sz val="9"/>
            <color indexed="81"/>
            <rFont val="Tahoma"/>
            <family val="2"/>
          </rPr>
          <t xml:space="preserve">
Mettre seulement Non ou date si délai d'utilisation
</t>
        </r>
      </text>
    </comment>
    <comment ref="A704" authorId="0" shapeId="0" xr:uid="{6B0E48F2-6ACE-47FF-A4F3-EA2F374E289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04" authorId="0" shapeId="0" xr:uid="{3444016A-ADD5-476D-B7AE-A929283EF406}">
      <text>
        <r>
          <rPr>
            <b/>
            <sz val="9"/>
            <color indexed="81"/>
            <rFont val="Tahoma"/>
            <family val="2"/>
          </rPr>
          <t>Dominique:</t>
        </r>
        <r>
          <rPr>
            <sz val="9"/>
            <color indexed="81"/>
            <rFont val="Tahoma"/>
            <family val="2"/>
          </rPr>
          <t xml:space="preserve">
Mettre seulement Non ou date si délai d'utilisation
</t>
        </r>
      </text>
    </comment>
    <comment ref="A705" authorId="0" shapeId="0" xr:uid="{8E8603CF-DE45-4D56-A7E7-3E5E6DE4B19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05" authorId="0" shapeId="0" xr:uid="{AE0EEA3B-40C9-48AE-A607-949D3EB5C2BF}">
      <text>
        <r>
          <rPr>
            <b/>
            <sz val="9"/>
            <color indexed="81"/>
            <rFont val="Tahoma"/>
            <family val="2"/>
          </rPr>
          <t>Dominique:</t>
        </r>
        <r>
          <rPr>
            <sz val="9"/>
            <color indexed="81"/>
            <rFont val="Tahoma"/>
            <family val="2"/>
          </rPr>
          <t xml:space="preserve">
Mettre seulement Non ou date si délai d'utilisation
</t>
        </r>
      </text>
    </comment>
    <comment ref="A706" authorId="0" shapeId="0" xr:uid="{D69D2B3D-17E3-4BC5-8A6E-2EE098CB104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06" authorId="0" shapeId="0" xr:uid="{ABA22197-B4A4-46FC-A180-9C641A5CBE16}">
      <text>
        <r>
          <rPr>
            <b/>
            <sz val="9"/>
            <color indexed="81"/>
            <rFont val="Tahoma"/>
            <family val="2"/>
          </rPr>
          <t>Dominique:</t>
        </r>
        <r>
          <rPr>
            <sz val="9"/>
            <color indexed="81"/>
            <rFont val="Tahoma"/>
            <family val="2"/>
          </rPr>
          <t xml:space="preserve">
Mettre seulement Non ou date si délai d'utilisation
</t>
        </r>
      </text>
    </comment>
    <comment ref="A707" authorId="0" shapeId="0" xr:uid="{FF80C554-6A29-444A-A0F9-9072370A03D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07" authorId="0" shapeId="0" xr:uid="{F8A12950-E4C8-4264-9EA5-59330505B8B8}">
      <text>
        <r>
          <rPr>
            <b/>
            <sz val="9"/>
            <color indexed="81"/>
            <rFont val="Tahoma"/>
            <family val="2"/>
          </rPr>
          <t>Dominique:</t>
        </r>
        <r>
          <rPr>
            <sz val="9"/>
            <color indexed="81"/>
            <rFont val="Tahoma"/>
            <family val="2"/>
          </rPr>
          <t xml:space="preserve">
Mettre seulement Non ou date si délai d'utilisation
</t>
        </r>
      </text>
    </comment>
    <comment ref="A708" authorId="0" shapeId="0" xr:uid="{63A249B8-193B-4516-BF3E-F102AB1D6FE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08" authorId="0" shapeId="0" xr:uid="{2EB3743C-B158-4BDA-9545-2DF95325FA31}">
      <text>
        <r>
          <rPr>
            <b/>
            <sz val="9"/>
            <color indexed="81"/>
            <rFont val="Tahoma"/>
            <family val="2"/>
          </rPr>
          <t>Dominique:</t>
        </r>
        <r>
          <rPr>
            <sz val="9"/>
            <color indexed="81"/>
            <rFont val="Tahoma"/>
            <family val="2"/>
          </rPr>
          <t xml:space="preserve">
Mettre seulement Non ou date si délai d'utilisation
</t>
        </r>
      </text>
    </comment>
    <comment ref="A709" authorId="0" shapeId="0" xr:uid="{D51DE444-D890-44FE-A9F2-B6C0DF0F82F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09" authorId="0" shapeId="0" xr:uid="{628678EC-ED61-4CEB-A91B-6753B6CC1FA3}">
      <text>
        <r>
          <rPr>
            <b/>
            <sz val="9"/>
            <color indexed="81"/>
            <rFont val="Tahoma"/>
            <family val="2"/>
          </rPr>
          <t>Dominique:</t>
        </r>
        <r>
          <rPr>
            <sz val="9"/>
            <color indexed="81"/>
            <rFont val="Tahoma"/>
            <family val="2"/>
          </rPr>
          <t xml:space="preserve">
Mettre seulement Non ou date si délai d'utilisation
</t>
        </r>
      </text>
    </comment>
    <comment ref="A710" authorId="0" shapeId="0" xr:uid="{71094184-0EE1-4AB3-8BAA-188687DBE28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10" authorId="0" shapeId="0" xr:uid="{4794535C-ED36-42D1-8A58-438D36CE7867}">
      <text>
        <r>
          <rPr>
            <b/>
            <sz val="9"/>
            <color indexed="81"/>
            <rFont val="Tahoma"/>
            <family val="2"/>
          </rPr>
          <t>Dominique:</t>
        </r>
        <r>
          <rPr>
            <sz val="9"/>
            <color indexed="81"/>
            <rFont val="Tahoma"/>
            <family val="2"/>
          </rPr>
          <t xml:space="preserve">
Mettre seulement Non ou date si délai d'utilisation
</t>
        </r>
      </text>
    </comment>
    <comment ref="A711" authorId="0" shapeId="0" xr:uid="{C7580305-61B0-4BB0-843C-8422EAC54FC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11" authorId="0" shapeId="0" xr:uid="{79534AD8-1DE8-4B7D-B184-12E24F796223}">
      <text>
        <r>
          <rPr>
            <b/>
            <sz val="9"/>
            <color indexed="81"/>
            <rFont val="Tahoma"/>
            <family val="2"/>
          </rPr>
          <t>Dominique:</t>
        </r>
        <r>
          <rPr>
            <sz val="9"/>
            <color indexed="81"/>
            <rFont val="Tahoma"/>
            <family val="2"/>
          </rPr>
          <t xml:space="preserve">
Mettre seulement Non ou date si délai d'utilisation
</t>
        </r>
      </text>
    </comment>
    <comment ref="A712" authorId="0" shapeId="0" xr:uid="{5FA5992D-355C-4DBA-8E59-2E5CB29E5B6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12" authorId="0" shapeId="0" xr:uid="{3A3C0935-F223-486E-B09A-888F35C377B5}">
      <text>
        <r>
          <rPr>
            <b/>
            <sz val="9"/>
            <color indexed="81"/>
            <rFont val="Tahoma"/>
            <family val="2"/>
          </rPr>
          <t>Dominique:</t>
        </r>
        <r>
          <rPr>
            <sz val="9"/>
            <color indexed="81"/>
            <rFont val="Tahoma"/>
            <family val="2"/>
          </rPr>
          <t xml:space="preserve">
Mettre seulement Non ou date si délai d'utilisation
</t>
        </r>
      </text>
    </comment>
    <comment ref="A713" authorId="0" shapeId="0" xr:uid="{A5751554-0E4D-4862-BEF6-686870BA4AA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13" authorId="0" shapeId="0" xr:uid="{672F3EF5-C170-4237-AC46-04D0222CAD46}">
      <text>
        <r>
          <rPr>
            <b/>
            <sz val="9"/>
            <color indexed="81"/>
            <rFont val="Tahoma"/>
            <family val="2"/>
          </rPr>
          <t>Dominique:</t>
        </r>
        <r>
          <rPr>
            <sz val="9"/>
            <color indexed="81"/>
            <rFont val="Tahoma"/>
            <family val="2"/>
          </rPr>
          <t xml:space="preserve">
Mettre seulement Non ou date si délai d'utilisation
</t>
        </r>
      </text>
    </comment>
    <comment ref="A714" authorId="0" shapeId="0" xr:uid="{CD0BFD78-3EF2-441F-82A2-8AA4878A430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14" authorId="0" shapeId="0" xr:uid="{873DFDEB-C09C-46B3-901F-A2465EFE6DFF}">
      <text>
        <r>
          <rPr>
            <b/>
            <sz val="9"/>
            <color indexed="81"/>
            <rFont val="Tahoma"/>
            <family val="2"/>
          </rPr>
          <t>Dominique:</t>
        </r>
        <r>
          <rPr>
            <sz val="9"/>
            <color indexed="81"/>
            <rFont val="Tahoma"/>
            <family val="2"/>
          </rPr>
          <t xml:space="preserve">
Mettre seulement Non ou date si délai d'utilisation
</t>
        </r>
      </text>
    </comment>
    <comment ref="A715" authorId="0" shapeId="0" xr:uid="{A9B762E1-16B7-4083-A8AE-A526BF257F1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15" authorId="0" shapeId="0" xr:uid="{FD9284DB-DB84-4367-88A0-9CD370C4075F}">
      <text>
        <r>
          <rPr>
            <b/>
            <sz val="9"/>
            <color indexed="81"/>
            <rFont val="Tahoma"/>
            <family val="2"/>
          </rPr>
          <t>Dominique:</t>
        </r>
        <r>
          <rPr>
            <sz val="9"/>
            <color indexed="81"/>
            <rFont val="Tahoma"/>
            <family val="2"/>
          </rPr>
          <t xml:space="preserve">
Mettre seulement Non ou date si délai d'utilisation
</t>
        </r>
      </text>
    </comment>
    <comment ref="A716" authorId="0" shapeId="0" xr:uid="{DB5D4D67-DBC4-4F81-83C1-26615594000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16" authorId="0" shapeId="0" xr:uid="{18D4FB48-9791-45AF-BDA6-40D25293ADB5}">
      <text>
        <r>
          <rPr>
            <b/>
            <sz val="9"/>
            <color indexed="81"/>
            <rFont val="Tahoma"/>
            <family val="2"/>
          </rPr>
          <t>Dominique:</t>
        </r>
        <r>
          <rPr>
            <sz val="9"/>
            <color indexed="81"/>
            <rFont val="Tahoma"/>
            <family val="2"/>
          </rPr>
          <t xml:space="preserve">
Mettre seulement Non ou date si délai d'utilisation
</t>
        </r>
      </text>
    </comment>
    <comment ref="A717" authorId="0" shapeId="0" xr:uid="{41EB5ADE-52E9-4E18-A9F9-29B333BCC4A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17" authorId="0" shapeId="0" xr:uid="{042FCF6E-0303-45EE-B090-1FC34E48CF43}">
      <text>
        <r>
          <rPr>
            <b/>
            <sz val="9"/>
            <color indexed="81"/>
            <rFont val="Tahoma"/>
            <family val="2"/>
          </rPr>
          <t>Dominique:</t>
        </r>
        <r>
          <rPr>
            <sz val="9"/>
            <color indexed="81"/>
            <rFont val="Tahoma"/>
            <family val="2"/>
          </rPr>
          <t xml:space="preserve">
Mettre seulement Non ou date si délai d'utilisation
</t>
        </r>
      </text>
    </comment>
    <comment ref="A718" authorId="0" shapeId="0" xr:uid="{9AE34EC5-1810-4C78-907C-AD6E889BB89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18" authorId="0" shapeId="0" xr:uid="{FAD00778-2D4F-46B6-BCE0-DE599DFB2FFB}">
      <text>
        <r>
          <rPr>
            <b/>
            <sz val="9"/>
            <color indexed="81"/>
            <rFont val="Tahoma"/>
            <family val="2"/>
          </rPr>
          <t>Dominique:</t>
        </r>
        <r>
          <rPr>
            <sz val="9"/>
            <color indexed="81"/>
            <rFont val="Tahoma"/>
            <family val="2"/>
          </rPr>
          <t xml:space="preserve">
Mettre seulement Non ou date si délai d'utilisation
</t>
        </r>
      </text>
    </comment>
    <comment ref="A719" authorId="0" shapeId="0" xr:uid="{34C48D9A-FF6B-411A-A55A-E110F8203D8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19" authorId="0" shapeId="0" xr:uid="{D08DC0B3-6ACE-404F-AD60-B3AD2D0ED6D7}">
      <text>
        <r>
          <rPr>
            <b/>
            <sz val="9"/>
            <color indexed="81"/>
            <rFont val="Tahoma"/>
            <family val="2"/>
          </rPr>
          <t>Dominique:</t>
        </r>
        <r>
          <rPr>
            <sz val="9"/>
            <color indexed="81"/>
            <rFont val="Tahoma"/>
            <family val="2"/>
          </rPr>
          <t xml:space="preserve">
Mettre seulement Non ou date si délai d'utilisation
</t>
        </r>
      </text>
    </comment>
    <comment ref="A720" authorId="0" shapeId="0" xr:uid="{A27346C8-E0FC-4312-8803-9B123ED23D0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20" authorId="0" shapeId="0" xr:uid="{6BBD7FC3-D5BD-46B3-BB0C-33F674FA028A}">
      <text>
        <r>
          <rPr>
            <b/>
            <sz val="9"/>
            <color indexed="81"/>
            <rFont val="Tahoma"/>
            <family val="2"/>
          </rPr>
          <t>Dominique:</t>
        </r>
        <r>
          <rPr>
            <sz val="9"/>
            <color indexed="81"/>
            <rFont val="Tahoma"/>
            <family val="2"/>
          </rPr>
          <t xml:space="preserve">
Mettre seulement Non ou date si délai d'utilisation
</t>
        </r>
      </text>
    </comment>
    <comment ref="A721" authorId="0" shapeId="0" xr:uid="{8B625BD8-ED5F-475D-A022-3FF0CAC58E8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21" authorId="0" shapeId="0" xr:uid="{76937E60-51BC-43FA-B8D3-7E910ABD1072}">
      <text>
        <r>
          <rPr>
            <b/>
            <sz val="9"/>
            <color indexed="81"/>
            <rFont val="Tahoma"/>
            <family val="2"/>
          </rPr>
          <t>Dominique:</t>
        </r>
        <r>
          <rPr>
            <sz val="9"/>
            <color indexed="81"/>
            <rFont val="Tahoma"/>
            <family val="2"/>
          </rPr>
          <t xml:space="preserve">
Mettre seulement Non ou date si délai d'utilisation
</t>
        </r>
      </text>
    </comment>
    <comment ref="A722" authorId="0" shapeId="0" xr:uid="{B52098AB-3CE5-487B-AF6C-E8FF6849DFF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22" authorId="0" shapeId="0" xr:uid="{E782E966-3113-4047-8B14-EC9F2E3F1CA1}">
      <text>
        <r>
          <rPr>
            <b/>
            <sz val="9"/>
            <color indexed="81"/>
            <rFont val="Tahoma"/>
            <family val="2"/>
          </rPr>
          <t>Dominique:</t>
        </r>
        <r>
          <rPr>
            <sz val="9"/>
            <color indexed="81"/>
            <rFont val="Tahoma"/>
            <family val="2"/>
          </rPr>
          <t xml:space="preserve">
Mettre seulement Non ou date si délai d'utilisation
</t>
        </r>
      </text>
    </comment>
    <comment ref="A723" authorId="0" shapeId="0" xr:uid="{AFFEF6A3-3F87-4302-82F3-F58B73E6F4A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23" authorId="0" shapeId="0" xr:uid="{BEA52102-31AA-41F8-B19B-15DCE1A79DB9}">
      <text>
        <r>
          <rPr>
            <b/>
            <sz val="9"/>
            <color indexed="81"/>
            <rFont val="Tahoma"/>
            <family val="2"/>
          </rPr>
          <t>Dominique:</t>
        </r>
        <r>
          <rPr>
            <sz val="9"/>
            <color indexed="81"/>
            <rFont val="Tahoma"/>
            <family val="2"/>
          </rPr>
          <t xml:space="preserve">
Mettre seulement Non ou date si délai d'utilisation
</t>
        </r>
      </text>
    </comment>
    <comment ref="A724" authorId="0" shapeId="0" xr:uid="{E969B274-206E-4DB4-AB9A-3282BE67074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24" authorId="0" shapeId="0" xr:uid="{4D898CC2-EF3F-4ED1-ADE1-433320450C60}">
      <text>
        <r>
          <rPr>
            <b/>
            <sz val="9"/>
            <color indexed="81"/>
            <rFont val="Tahoma"/>
            <family val="2"/>
          </rPr>
          <t>Dominique:</t>
        </r>
        <r>
          <rPr>
            <sz val="9"/>
            <color indexed="81"/>
            <rFont val="Tahoma"/>
            <family val="2"/>
          </rPr>
          <t xml:space="preserve">
Mettre seulement Non ou date si délai d'utilisation
</t>
        </r>
      </text>
    </comment>
    <comment ref="A725" authorId="0" shapeId="0" xr:uid="{3419BF92-C803-4948-A7D1-ED6CA4E5EC6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25" authorId="0" shapeId="0" xr:uid="{65D85D54-8DA2-46F0-9A99-9B597A221464}">
      <text>
        <r>
          <rPr>
            <b/>
            <sz val="9"/>
            <color indexed="81"/>
            <rFont val="Tahoma"/>
            <family val="2"/>
          </rPr>
          <t>Dominique:</t>
        </r>
        <r>
          <rPr>
            <sz val="9"/>
            <color indexed="81"/>
            <rFont val="Tahoma"/>
            <family val="2"/>
          </rPr>
          <t xml:space="preserve">
Mettre seulement Non ou date si délai d'utilisation
</t>
        </r>
      </text>
    </comment>
    <comment ref="A726" authorId="0" shapeId="0" xr:uid="{E0C2B304-7E78-4919-A887-1A20C8CFF99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26" authorId="0" shapeId="0" xr:uid="{EFEE5A83-7160-4693-AA4F-D4ADA628B77D}">
      <text>
        <r>
          <rPr>
            <b/>
            <sz val="9"/>
            <color indexed="81"/>
            <rFont val="Tahoma"/>
            <family val="2"/>
          </rPr>
          <t>Dominique:</t>
        </r>
        <r>
          <rPr>
            <sz val="9"/>
            <color indexed="81"/>
            <rFont val="Tahoma"/>
            <family val="2"/>
          </rPr>
          <t xml:space="preserve">
Mettre seulement Non ou date si délai d'utilisation
</t>
        </r>
      </text>
    </comment>
    <comment ref="A727" authorId="0" shapeId="0" xr:uid="{28A8D40C-423B-44A4-9EFB-39F16633044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27" authorId="0" shapeId="0" xr:uid="{0E03F13C-5689-4C5C-990B-E6C42DF0EE75}">
      <text>
        <r>
          <rPr>
            <b/>
            <sz val="9"/>
            <color indexed="81"/>
            <rFont val="Tahoma"/>
            <family val="2"/>
          </rPr>
          <t>Dominique:</t>
        </r>
        <r>
          <rPr>
            <sz val="9"/>
            <color indexed="81"/>
            <rFont val="Tahoma"/>
            <family val="2"/>
          </rPr>
          <t xml:space="preserve">
Mettre seulement Non ou date si délai d'utilisation
</t>
        </r>
      </text>
    </comment>
    <comment ref="A728" authorId="0" shapeId="0" xr:uid="{DE584CF8-CB18-4F0A-8301-ADA27F3C25D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28" authorId="0" shapeId="0" xr:uid="{AC5986A7-5144-4BC7-B746-E4CA50BE84D6}">
      <text>
        <r>
          <rPr>
            <b/>
            <sz val="9"/>
            <color indexed="81"/>
            <rFont val="Tahoma"/>
            <family val="2"/>
          </rPr>
          <t>Dominique:</t>
        </r>
        <r>
          <rPr>
            <sz val="9"/>
            <color indexed="81"/>
            <rFont val="Tahoma"/>
            <family val="2"/>
          </rPr>
          <t xml:space="preserve">
Mettre seulement Non ou date si délai d'utilisation
</t>
        </r>
      </text>
    </comment>
    <comment ref="A729" authorId="0" shapeId="0" xr:uid="{F01A853F-4EE4-4358-BB92-9CDF282E2A5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29" authorId="0" shapeId="0" xr:uid="{547127B7-7573-479E-996E-0ADD916B9AA0}">
      <text>
        <r>
          <rPr>
            <b/>
            <sz val="9"/>
            <color indexed="81"/>
            <rFont val="Tahoma"/>
            <family val="2"/>
          </rPr>
          <t>Dominique:</t>
        </r>
        <r>
          <rPr>
            <sz val="9"/>
            <color indexed="81"/>
            <rFont val="Tahoma"/>
            <family val="2"/>
          </rPr>
          <t xml:space="preserve">
Mettre seulement Non ou date si délai d'utilisation
</t>
        </r>
      </text>
    </comment>
    <comment ref="A730" authorId="0" shapeId="0" xr:uid="{3FDB002D-34EF-4056-ACFE-4A062F68373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30" authorId="0" shapeId="0" xr:uid="{3E65D02E-875A-4FF4-B2C0-2E716A89067E}">
      <text>
        <r>
          <rPr>
            <b/>
            <sz val="9"/>
            <color indexed="81"/>
            <rFont val="Tahoma"/>
            <family val="2"/>
          </rPr>
          <t>Dominique:</t>
        </r>
        <r>
          <rPr>
            <sz val="9"/>
            <color indexed="81"/>
            <rFont val="Tahoma"/>
            <family val="2"/>
          </rPr>
          <t xml:space="preserve">
Mettre seulement Non ou date si délai d'utilisation
</t>
        </r>
      </text>
    </comment>
    <comment ref="A731" authorId="0" shapeId="0" xr:uid="{E87CDF98-2BF9-4ECC-AF76-A371F35929B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31" authorId="0" shapeId="0" xr:uid="{0C4CD43B-8E0F-4169-97BC-788B2A339017}">
      <text>
        <r>
          <rPr>
            <b/>
            <sz val="9"/>
            <color indexed="81"/>
            <rFont val="Tahoma"/>
            <family val="2"/>
          </rPr>
          <t>Dominique:</t>
        </r>
        <r>
          <rPr>
            <sz val="9"/>
            <color indexed="81"/>
            <rFont val="Tahoma"/>
            <family val="2"/>
          </rPr>
          <t xml:space="preserve">
Mettre seulement Non ou date si délai d'utilisation
</t>
        </r>
      </text>
    </comment>
    <comment ref="A732" authorId="0" shapeId="0" xr:uid="{32DCE4AF-E544-4723-A57F-F8CF27707EB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32" authorId="0" shapeId="0" xr:uid="{B8AC17AF-B536-448B-89D8-CBAF6F94CCE1}">
      <text>
        <r>
          <rPr>
            <b/>
            <sz val="9"/>
            <color indexed="81"/>
            <rFont val="Tahoma"/>
            <family val="2"/>
          </rPr>
          <t>Dominique:</t>
        </r>
        <r>
          <rPr>
            <sz val="9"/>
            <color indexed="81"/>
            <rFont val="Tahoma"/>
            <family val="2"/>
          </rPr>
          <t xml:space="preserve">
Mettre seulement Non ou date si délai d'utilisation
</t>
        </r>
      </text>
    </comment>
    <comment ref="A733" authorId="0" shapeId="0" xr:uid="{071C4DA4-F29B-4DE8-9DD9-2D652304A9A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33" authorId="0" shapeId="0" xr:uid="{CF53692C-7772-4495-A949-DB3FA49EE2A8}">
      <text>
        <r>
          <rPr>
            <b/>
            <sz val="9"/>
            <color indexed="81"/>
            <rFont val="Tahoma"/>
            <family val="2"/>
          </rPr>
          <t>Dominique:</t>
        </r>
        <r>
          <rPr>
            <sz val="9"/>
            <color indexed="81"/>
            <rFont val="Tahoma"/>
            <family val="2"/>
          </rPr>
          <t xml:space="preserve">
Mettre seulement Non ou date si délai d'utilisation
</t>
        </r>
      </text>
    </comment>
    <comment ref="A734" authorId="0" shapeId="0" xr:uid="{6D7945BD-C1D9-457E-A987-7ED741474B1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34" authorId="0" shapeId="0" xr:uid="{D23924CC-AEB1-404A-A055-D6F2AC39410F}">
      <text>
        <r>
          <rPr>
            <b/>
            <sz val="9"/>
            <color indexed="81"/>
            <rFont val="Tahoma"/>
            <family val="2"/>
          </rPr>
          <t>Dominique:</t>
        </r>
        <r>
          <rPr>
            <sz val="9"/>
            <color indexed="81"/>
            <rFont val="Tahoma"/>
            <family val="2"/>
          </rPr>
          <t xml:space="preserve">
Mettre seulement Non ou date si délai d'utilisation
</t>
        </r>
      </text>
    </comment>
    <comment ref="A735" authorId="0" shapeId="0" xr:uid="{D9C80AE1-D88C-49BB-B92E-B147B0C141F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35" authorId="0" shapeId="0" xr:uid="{64AE75DB-2246-4E6F-A15E-7E4663E4D7B1}">
      <text>
        <r>
          <rPr>
            <b/>
            <sz val="9"/>
            <color indexed="81"/>
            <rFont val="Tahoma"/>
            <family val="2"/>
          </rPr>
          <t>Dominique:</t>
        </r>
        <r>
          <rPr>
            <sz val="9"/>
            <color indexed="81"/>
            <rFont val="Tahoma"/>
            <family val="2"/>
          </rPr>
          <t xml:space="preserve">
Mettre seulement Non ou date si délai d'utilisation
</t>
        </r>
      </text>
    </comment>
    <comment ref="A736" authorId="0" shapeId="0" xr:uid="{381150FF-7F21-4EB2-B115-4EACF7973C3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36" authorId="0" shapeId="0" xr:uid="{06A95992-5275-45F6-9446-8C89216DB2F0}">
      <text>
        <r>
          <rPr>
            <b/>
            <sz val="9"/>
            <color indexed="81"/>
            <rFont val="Tahoma"/>
            <family val="2"/>
          </rPr>
          <t>Dominique:</t>
        </r>
        <r>
          <rPr>
            <sz val="9"/>
            <color indexed="81"/>
            <rFont val="Tahoma"/>
            <family val="2"/>
          </rPr>
          <t xml:space="preserve">
Mettre seulement Non ou date si délai d'utilisation
</t>
        </r>
      </text>
    </comment>
    <comment ref="A737" authorId="0" shapeId="0" xr:uid="{1BCD6F8F-A85E-491F-B3E1-AA9CEA9DEE1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37" authorId="0" shapeId="0" xr:uid="{CD88DB54-4DDC-4C1A-A6E8-CFA7B6626659}">
      <text>
        <r>
          <rPr>
            <b/>
            <sz val="9"/>
            <color indexed="81"/>
            <rFont val="Tahoma"/>
            <family val="2"/>
          </rPr>
          <t>Dominique:</t>
        </r>
        <r>
          <rPr>
            <sz val="9"/>
            <color indexed="81"/>
            <rFont val="Tahoma"/>
            <family val="2"/>
          </rPr>
          <t xml:space="preserve">
Mettre seulement Non ou date si délai d'utilisation
</t>
        </r>
      </text>
    </comment>
    <comment ref="A738" authorId="0" shapeId="0" xr:uid="{7BCF396A-2E3F-4F07-A4FC-FD7879850CC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38" authorId="0" shapeId="0" xr:uid="{A1379962-392E-4590-A61F-8947944BF996}">
      <text>
        <r>
          <rPr>
            <b/>
            <sz val="9"/>
            <color indexed="81"/>
            <rFont val="Tahoma"/>
            <family val="2"/>
          </rPr>
          <t>Dominique:</t>
        </r>
        <r>
          <rPr>
            <sz val="9"/>
            <color indexed="81"/>
            <rFont val="Tahoma"/>
            <family val="2"/>
          </rPr>
          <t xml:space="preserve">
Mettre seulement Non ou date si délai d'utilisation
</t>
        </r>
      </text>
    </comment>
    <comment ref="A739" authorId="0" shapeId="0" xr:uid="{98550AC2-9D07-465C-97CE-1385D1CE759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39" authorId="0" shapeId="0" xr:uid="{1217E2FF-7E2E-4248-BC92-8FA318364C0B}">
      <text>
        <r>
          <rPr>
            <b/>
            <sz val="9"/>
            <color indexed="81"/>
            <rFont val="Tahoma"/>
            <family val="2"/>
          </rPr>
          <t>Dominique:</t>
        </r>
        <r>
          <rPr>
            <sz val="9"/>
            <color indexed="81"/>
            <rFont val="Tahoma"/>
            <family val="2"/>
          </rPr>
          <t xml:space="preserve">
Mettre seulement Non ou date si délai d'utilisation
</t>
        </r>
      </text>
    </comment>
    <comment ref="A740" authorId="0" shapeId="0" xr:uid="{9D92753F-AF61-4ACF-888E-AB8386E304A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40" authorId="0" shapeId="0" xr:uid="{E69C2E4C-E130-44B9-975D-5F22E130BA36}">
      <text>
        <r>
          <rPr>
            <b/>
            <sz val="9"/>
            <color indexed="81"/>
            <rFont val="Tahoma"/>
            <family val="2"/>
          </rPr>
          <t>Dominique:</t>
        </r>
        <r>
          <rPr>
            <sz val="9"/>
            <color indexed="81"/>
            <rFont val="Tahoma"/>
            <family val="2"/>
          </rPr>
          <t xml:space="preserve">
Mettre seulement Non ou date si délai d'utilisation
</t>
        </r>
      </text>
    </comment>
    <comment ref="A741" authorId="0" shapeId="0" xr:uid="{8BE1312D-2C8F-445B-8117-22F7EEABF1E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41" authorId="0" shapeId="0" xr:uid="{19DD7C70-EC42-4E39-9491-71869FFA820B}">
      <text>
        <r>
          <rPr>
            <b/>
            <sz val="9"/>
            <color indexed="81"/>
            <rFont val="Tahoma"/>
            <family val="2"/>
          </rPr>
          <t>Dominique:</t>
        </r>
        <r>
          <rPr>
            <sz val="9"/>
            <color indexed="81"/>
            <rFont val="Tahoma"/>
            <family val="2"/>
          </rPr>
          <t xml:space="preserve">
Mettre seulement Non ou date si délai d'utilisation
</t>
        </r>
      </text>
    </comment>
    <comment ref="A742" authorId="0" shapeId="0" xr:uid="{36CD451F-6180-4DC8-9157-B428DF27126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42" authorId="0" shapeId="0" xr:uid="{86DCD8CF-EE24-4379-A035-FAE6405D5E55}">
      <text>
        <r>
          <rPr>
            <b/>
            <sz val="9"/>
            <color indexed="81"/>
            <rFont val="Tahoma"/>
            <family val="2"/>
          </rPr>
          <t>Dominique:</t>
        </r>
        <r>
          <rPr>
            <sz val="9"/>
            <color indexed="81"/>
            <rFont val="Tahoma"/>
            <family val="2"/>
          </rPr>
          <t xml:space="preserve">
Mettre seulement Non ou date si délai d'utilisation
</t>
        </r>
      </text>
    </comment>
    <comment ref="A743" authorId="0" shapeId="0" xr:uid="{6EF3894A-2AF9-4091-BFD9-724616D136A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43" authorId="0" shapeId="0" xr:uid="{4C2AD68C-6094-44E8-9D98-C060DCADBF2D}">
      <text>
        <r>
          <rPr>
            <b/>
            <sz val="9"/>
            <color indexed="81"/>
            <rFont val="Tahoma"/>
            <family val="2"/>
          </rPr>
          <t>Dominique:</t>
        </r>
        <r>
          <rPr>
            <sz val="9"/>
            <color indexed="81"/>
            <rFont val="Tahoma"/>
            <family val="2"/>
          </rPr>
          <t xml:space="preserve">
Mettre seulement Non ou date si délai d'utilisation
</t>
        </r>
      </text>
    </comment>
    <comment ref="A744" authorId="0" shapeId="0" xr:uid="{64ECBC22-DD73-4B50-B0A2-8B72CE665A3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44" authorId="0" shapeId="0" xr:uid="{B5FDB524-3278-4688-8C40-7D88C2F6494D}">
      <text>
        <r>
          <rPr>
            <b/>
            <sz val="9"/>
            <color indexed="81"/>
            <rFont val="Tahoma"/>
            <family val="2"/>
          </rPr>
          <t>Dominique:</t>
        </r>
        <r>
          <rPr>
            <sz val="9"/>
            <color indexed="81"/>
            <rFont val="Tahoma"/>
            <family val="2"/>
          </rPr>
          <t xml:space="preserve">
Mettre seulement Non ou date si délai d'utilisation
</t>
        </r>
      </text>
    </comment>
    <comment ref="A745" authorId="0" shapeId="0" xr:uid="{BD30CB2B-7DE5-4D24-A227-5608C79B6A8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45" authorId="0" shapeId="0" xr:uid="{CFBA0BE2-B05C-4A71-A296-6D196FE2A204}">
      <text>
        <r>
          <rPr>
            <b/>
            <sz val="9"/>
            <color indexed="81"/>
            <rFont val="Tahoma"/>
            <family val="2"/>
          </rPr>
          <t>Dominique:</t>
        </r>
        <r>
          <rPr>
            <sz val="9"/>
            <color indexed="81"/>
            <rFont val="Tahoma"/>
            <family val="2"/>
          </rPr>
          <t xml:space="preserve">
Mettre seulement Non ou date si délai d'utilisation
</t>
        </r>
      </text>
    </comment>
    <comment ref="A746" authorId="0" shapeId="0" xr:uid="{81825439-4946-45B6-ACAE-805F50E30AE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46" authorId="0" shapeId="0" xr:uid="{2267E714-71B7-4C0A-9AA4-338251B569EA}">
      <text>
        <r>
          <rPr>
            <b/>
            <sz val="9"/>
            <color indexed="81"/>
            <rFont val="Tahoma"/>
            <family val="2"/>
          </rPr>
          <t>Dominique:</t>
        </r>
        <r>
          <rPr>
            <sz val="9"/>
            <color indexed="81"/>
            <rFont val="Tahoma"/>
            <family val="2"/>
          </rPr>
          <t xml:space="preserve">
Mettre seulement Non ou date si délai d'utilisation
</t>
        </r>
      </text>
    </comment>
    <comment ref="A747" authorId="0" shapeId="0" xr:uid="{AFB486A3-902E-40CF-9BD8-95BA68C78A3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47" authorId="0" shapeId="0" xr:uid="{FD04CFBF-7F9C-46B5-9A40-940050C22EE3}">
      <text>
        <r>
          <rPr>
            <b/>
            <sz val="9"/>
            <color indexed="81"/>
            <rFont val="Tahoma"/>
            <family val="2"/>
          </rPr>
          <t>Dominique:</t>
        </r>
        <r>
          <rPr>
            <sz val="9"/>
            <color indexed="81"/>
            <rFont val="Tahoma"/>
            <family val="2"/>
          </rPr>
          <t xml:space="preserve">
Mettre seulement Non ou date si délai d'utilisation
</t>
        </r>
      </text>
    </comment>
    <comment ref="A748" authorId="0" shapeId="0" xr:uid="{A179DFE0-BB97-43EB-A478-1FC68B110F1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48" authorId="0" shapeId="0" xr:uid="{C97F8A04-9FCB-4F5C-B675-E23966F91EB0}">
      <text>
        <r>
          <rPr>
            <b/>
            <sz val="9"/>
            <color indexed="81"/>
            <rFont val="Tahoma"/>
            <family val="2"/>
          </rPr>
          <t>Dominique:</t>
        </r>
        <r>
          <rPr>
            <sz val="9"/>
            <color indexed="81"/>
            <rFont val="Tahoma"/>
            <family val="2"/>
          </rPr>
          <t xml:space="preserve">
Mettre seulement Non ou date si délai d'utilisation
</t>
        </r>
      </text>
    </comment>
    <comment ref="A749" authorId="0" shapeId="0" xr:uid="{C5A95CF4-565D-4CBC-BB15-F903AB9406C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49" authorId="0" shapeId="0" xr:uid="{5AC48D7D-6D7D-449C-B785-8DCFBABA67DB}">
      <text>
        <r>
          <rPr>
            <b/>
            <sz val="9"/>
            <color indexed="81"/>
            <rFont val="Tahoma"/>
            <family val="2"/>
          </rPr>
          <t>Dominique:</t>
        </r>
        <r>
          <rPr>
            <sz val="9"/>
            <color indexed="81"/>
            <rFont val="Tahoma"/>
            <family val="2"/>
          </rPr>
          <t xml:space="preserve">
Mettre seulement Non ou date si délai d'utilisation
</t>
        </r>
      </text>
    </comment>
    <comment ref="A750" authorId="0" shapeId="0" xr:uid="{C9C4CA27-75D8-4D69-A0CC-E343F3D751C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50" authorId="0" shapeId="0" xr:uid="{40990480-18D9-404F-A340-F0BFF9D064C3}">
      <text>
        <r>
          <rPr>
            <b/>
            <sz val="9"/>
            <color indexed="81"/>
            <rFont val="Tahoma"/>
            <family val="2"/>
          </rPr>
          <t>Dominique:</t>
        </r>
        <r>
          <rPr>
            <sz val="9"/>
            <color indexed="81"/>
            <rFont val="Tahoma"/>
            <family val="2"/>
          </rPr>
          <t xml:space="preserve">
Mettre seulement Non ou date si délai d'utilisation
</t>
        </r>
      </text>
    </comment>
    <comment ref="A751" authorId="0" shapeId="0" xr:uid="{401F84B2-E6FA-404D-B840-310A4244D87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51" authorId="0" shapeId="0" xr:uid="{37BAE0BB-48F9-44DA-9715-244F22EC9F18}">
      <text>
        <r>
          <rPr>
            <b/>
            <sz val="9"/>
            <color indexed="81"/>
            <rFont val="Tahoma"/>
            <family val="2"/>
          </rPr>
          <t>Dominique:</t>
        </r>
        <r>
          <rPr>
            <sz val="9"/>
            <color indexed="81"/>
            <rFont val="Tahoma"/>
            <family val="2"/>
          </rPr>
          <t xml:space="preserve">
Mettre seulement Non ou date si délai d'utilisation
</t>
        </r>
      </text>
    </comment>
    <comment ref="A752" authorId="0" shapeId="0" xr:uid="{A24433BC-14DD-4E4D-9A60-5321AD0BEE1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52" authorId="0" shapeId="0" xr:uid="{044EB9CF-9810-4003-A86A-35AEDDCD1C13}">
      <text>
        <r>
          <rPr>
            <b/>
            <sz val="9"/>
            <color indexed="81"/>
            <rFont val="Tahoma"/>
            <family val="2"/>
          </rPr>
          <t>Dominique:</t>
        </r>
        <r>
          <rPr>
            <sz val="9"/>
            <color indexed="81"/>
            <rFont val="Tahoma"/>
            <family val="2"/>
          </rPr>
          <t xml:space="preserve">
Mettre seulement Non ou date si délai d'utilisation
</t>
        </r>
      </text>
    </comment>
    <comment ref="A753" authorId="0" shapeId="0" xr:uid="{140B4194-E6C2-4635-B4FB-5388CA4907E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53" authorId="0" shapeId="0" xr:uid="{D1C92E45-73D2-4084-9209-56240E006F39}">
      <text>
        <r>
          <rPr>
            <b/>
            <sz val="9"/>
            <color indexed="81"/>
            <rFont val="Tahoma"/>
            <family val="2"/>
          </rPr>
          <t>Dominique:</t>
        </r>
        <r>
          <rPr>
            <sz val="9"/>
            <color indexed="81"/>
            <rFont val="Tahoma"/>
            <family val="2"/>
          </rPr>
          <t xml:space="preserve">
Mettre seulement Non ou date si délai d'utilisation
</t>
        </r>
      </text>
    </comment>
    <comment ref="A754" authorId="0" shapeId="0" xr:uid="{D63CD452-4AB9-49D5-BC50-6BBEE6817FB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54" authorId="0" shapeId="0" xr:uid="{A65099A5-CF22-4C24-8BE5-86B04AC0471E}">
      <text>
        <r>
          <rPr>
            <b/>
            <sz val="9"/>
            <color indexed="81"/>
            <rFont val="Tahoma"/>
            <family val="2"/>
          </rPr>
          <t>Dominique:</t>
        </r>
        <r>
          <rPr>
            <sz val="9"/>
            <color indexed="81"/>
            <rFont val="Tahoma"/>
            <family val="2"/>
          </rPr>
          <t xml:space="preserve">
Mettre seulement Non ou date si délai d'utilisation
</t>
        </r>
      </text>
    </comment>
    <comment ref="A755" authorId="0" shapeId="0" xr:uid="{8C07BC3C-EEC1-4FDF-AC0D-A70E074946B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55" authorId="0" shapeId="0" xr:uid="{FBE66EA0-04EB-4A31-8BDC-7315D22131F1}">
      <text>
        <r>
          <rPr>
            <b/>
            <sz val="9"/>
            <color indexed="81"/>
            <rFont val="Tahoma"/>
            <family val="2"/>
          </rPr>
          <t>Dominique:</t>
        </r>
        <r>
          <rPr>
            <sz val="9"/>
            <color indexed="81"/>
            <rFont val="Tahoma"/>
            <family val="2"/>
          </rPr>
          <t xml:space="preserve">
Mettre seulement Non ou date si délai d'utilisation
</t>
        </r>
      </text>
    </comment>
    <comment ref="A756" authorId="0" shapeId="0" xr:uid="{17C5B505-71FF-44C7-A16F-022062C4B72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56" authorId="0" shapeId="0" xr:uid="{5F2A4655-B963-4041-9639-F2F660D3C5AF}">
      <text>
        <r>
          <rPr>
            <b/>
            <sz val="9"/>
            <color indexed="81"/>
            <rFont val="Tahoma"/>
            <family val="2"/>
          </rPr>
          <t>Dominique:</t>
        </r>
        <r>
          <rPr>
            <sz val="9"/>
            <color indexed="81"/>
            <rFont val="Tahoma"/>
            <family val="2"/>
          </rPr>
          <t xml:space="preserve">
Mettre seulement Non ou date si délai d'utilisation
</t>
        </r>
      </text>
    </comment>
    <comment ref="A757" authorId="0" shapeId="0" xr:uid="{0FF7A5FD-5B65-4BB8-B1AD-CF66255268E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57" authorId="0" shapeId="0" xr:uid="{C0C42C83-7095-4074-BE78-2A1B116733AF}">
      <text>
        <r>
          <rPr>
            <b/>
            <sz val="9"/>
            <color indexed="81"/>
            <rFont val="Tahoma"/>
            <family val="2"/>
          </rPr>
          <t>Dominique:</t>
        </r>
        <r>
          <rPr>
            <sz val="9"/>
            <color indexed="81"/>
            <rFont val="Tahoma"/>
            <family val="2"/>
          </rPr>
          <t xml:space="preserve">
Mettre seulement Non ou date si délai d'utilisation
</t>
        </r>
      </text>
    </comment>
    <comment ref="A758" authorId="0" shapeId="0" xr:uid="{6AFF17D3-06D5-4CDC-A738-A323AE9093E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58" authorId="0" shapeId="0" xr:uid="{C098D097-5F1E-4E11-A1E6-315E9F29854F}">
      <text>
        <r>
          <rPr>
            <b/>
            <sz val="9"/>
            <color indexed="81"/>
            <rFont val="Tahoma"/>
            <family val="2"/>
          </rPr>
          <t>Dominique:</t>
        </r>
        <r>
          <rPr>
            <sz val="9"/>
            <color indexed="81"/>
            <rFont val="Tahoma"/>
            <family val="2"/>
          </rPr>
          <t xml:space="preserve">
Mettre seulement Non ou date si délai d'utilisation
</t>
        </r>
      </text>
    </comment>
    <comment ref="A759" authorId="0" shapeId="0" xr:uid="{B28D384A-D32C-4AD4-BCF5-83026633E31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59" authorId="0" shapeId="0" xr:uid="{235DF82D-41ED-4583-9BDD-17CD505AD252}">
      <text>
        <r>
          <rPr>
            <b/>
            <sz val="9"/>
            <color indexed="81"/>
            <rFont val="Tahoma"/>
            <family val="2"/>
          </rPr>
          <t>Dominique:</t>
        </r>
        <r>
          <rPr>
            <sz val="9"/>
            <color indexed="81"/>
            <rFont val="Tahoma"/>
            <family val="2"/>
          </rPr>
          <t xml:space="preserve">
Mettre seulement Non ou date si délai d'utilisation
</t>
        </r>
      </text>
    </comment>
    <comment ref="A760" authorId="0" shapeId="0" xr:uid="{A4D48A05-3CEF-41F7-ACF0-AD60370F733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60" authorId="0" shapeId="0" xr:uid="{0AE5DAF3-2122-4176-8C0D-20CFE4B1884E}">
      <text>
        <r>
          <rPr>
            <b/>
            <sz val="9"/>
            <color indexed="81"/>
            <rFont val="Tahoma"/>
            <family val="2"/>
          </rPr>
          <t>Dominique:</t>
        </r>
        <r>
          <rPr>
            <sz val="9"/>
            <color indexed="81"/>
            <rFont val="Tahoma"/>
            <family val="2"/>
          </rPr>
          <t xml:space="preserve">
Mettre seulement Non ou date si délai d'utilisation
</t>
        </r>
      </text>
    </comment>
    <comment ref="A761" authorId="0" shapeId="0" xr:uid="{358826A2-B0D8-47CF-A56F-21E7D23EB0E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61" authorId="0" shapeId="0" xr:uid="{52080C3A-F016-46DD-9D07-510DD240581E}">
      <text>
        <r>
          <rPr>
            <b/>
            <sz val="9"/>
            <color indexed="81"/>
            <rFont val="Tahoma"/>
            <family val="2"/>
          </rPr>
          <t>Dominique:</t>
        </r>
        <r>
          <rPr>
            <sz val="9"/>
            <color indexed="81"/>
            <rFont val="Tahoma"/>
            <family val="2"/>
          </rPr>
          <t xml:space="preserve">
Mettre seulement Non ou date si délai d'utilisation
</t>
        </r>
      </text>
    </comment>
    <comment ref="A762" authorId="0" shapeId="0" xr:uid="{A61B8ACF-6052-4BA9-A14D-EB025B9A5F5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62" authorId="0" shapeId="0" xr:uid="{178CFC32-19DC-4D3F-A651-6EFB71F8229C}">
      <text>
        <r>
          <rPr>
            <b/>
            <sz val="9"/>
            <color indexed="81"/>
            <rFont val="Tahoma"/>
            <family val="2"/>
          </rPr>
          <t>Dominique:</t>
        </r>
        <r>
          <rPr>
            <sz val="9"/>
            <color indexed="81"/>
            <rFont val="Tahoma"/>
            <family val="2"/>
          </rPr>
          <t xml:space="preserve">
Mettre seulement Non ou date si délai d'utilisation
</t>
        </r>
      </text>
    </comment>
    <comment ref="A763" authorId="0" shapeId="0" xr:uid="{0BF13614-8010-4D93-AEBD-B8809162456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63" authorId="0" shapeId="0" xr:uid="{6E689E0D-DC85-4095-A44F-EF0DDFCDBE7C}">
      <text>
        <r>
          <rPr>
            <b/>
            <sz val="9"/>
            <color indexed="81"/>
            <rFont val="Tahoma"/>
            <family val="2"/>
          </rPr>
          <t>Dominique:</t>
        </r>
        <r>
          <rPr>
            <sz val="9"/>
            <color indexed="81"/>
            <rFont val="Tahoma"/>
            <family val="2"/>
          </rPr>
          <t xml:space="preserve">
Mettre seulement Non ou date si délai d'utilisation
</t>
        </r>
      </text>
    </comment>
    <comment ref="A764" authorId="0" shapeId="0" xr:uid="{B926C224-2494-48BB-8F6C-2F4A790D619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64" authorId="0" shapeId="0" xr:uid="{84FFEDE3-F6FF-45FD-9DA1-8C3954E1CE15}">
      <text>
        <r>
          <rPr>
            <b/>
            <sz val="9"/>
            <color indexed="81"/>
            <rFont val="Tahoma"/>
            <family val="2"/>
          </rPr>
          <t>Dominique:</t>
        </r>
        <r>
          <rPr>
            <sz val="9"/>
            <color indexed="81"/>
            <rFont val="Tahoma"/>
            <family val="2"/>
          </rPr>
          <t xml:space="preserve">
Mettre seulement Non ou date si délai d'utilisation
</t>
        </r>
      </text>
    </comment>
    <comment ref="A765" authorId="0" shapeId="0" xr:uid="{404DAD52-8A30-453B-94F2-FFC95F19E9C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65" authorId="0" shapeId="0" xr:uid="{8BAE3911-A311-4E38-9AF8-1744D212ECEF}">
      <text>
        <r>
          <rPr>
            <b/>
            <sz val="9"/>
            <color indexed="81"/>
            <rFont val="Tahoma"/>
            <family val="2"/>
          </rPr>
          <t>Dominique:</t>
        </r>
        <r>
          <rPr>
            <sz val="9"/>
            <color indexed="81"/>
            <rFont val="Tahoma"/>
            <family val="2"/>
          </rPr>
          <t xml:space="preserve">
Mettre seulement Non ou date si délai d'utilisation
</t>
        </r>
      </text>
    </comment>
    <comment ref="A766" authorId="0" shapeId="0" xr:uid="{5C659220-68B8-4436-A530-AD2A709E523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66" authorId="0" shapeId="0" xr:uid="{B1B0496A-07F2-4D39-B98D-054CE5CB0944}">
      <text>
        <r>
          <rPr>
            <b/>
            <sz val="9"/>
            <color indexed="81"/>
            <rFont val="Tahoma"/>
            <family val="2"/>
          </rPr>
          <t>Dominique:</t>
        </r>
        <r>
          <rPr>
            <sz val="9"/>
            <color indexed="81"/>
            <rFont val="Tahoma"/>
            <family val="2"/>
          </rPr>
          <t xml:space="preserve">
Mettre seulement Non ou date si délai d'utilisation
</t>
        </r>
      </text>
    </comment>
    <comment ref="A767" authorId="0" shapeId="0" xr:uid="{5025A294-1BFD-48D3-A94C-16CCC1654FC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67" authorId="0" shapeId="0" xr:uid="{16B9C549-BBD5-49E6-869B-4EC4C1A5D557}">
      <text>
        <r>
          <rPr>
            <b/>
            <sz val="9"/>
            <color indexed="81"/>
            <rFont val="Tahoma"/>
            <family val="2"/>
          </rPr>
          <t>Dominique:</t>
        </r>
        <r>
          <rPr>
            <sz val="9"/>
            <color indexed="81"/>
            <rFont val="Tahoma"/>
            <family val="2"/>
          </rPr>
          <t xml:space="preserve">
Mettre seulement Non ou date si délai d'utilisation
</t>
        </r>
      </text>
    </comment>
    <comment ref="A768" authorId="0" shapeId="0" xr:uid="{982CAF5C-6A28-4124-90F4-1E9FC03D3EE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68" authorId="0" shapeId="0" xr:uid="{CC35B826-7EB1-4D3E-BA69-3CCF1F09A4DC}">
      <text>
        <r>
          <rPr>
            <b/>
            <sz val="9"/>
            <color indexed="81"/>
            <rFont val="Tahoma"/>
            <family val="2"/>
          </rPr>
          <t>Dominique:</t>
        </r>
        <r>
          <rPr>
            <sz val="9"/>
            <color indexed="81"/>
            <rFont val="Tahoma"/>
            <family val="2"/>
          </rPr>
          <t xml:space="preserve">
Mettre seulement Non ou date si délai d'utilisation
</t>
        </r>
      </text>
    </comment>
    <comment ref="A769" authorId="0" shapeId="0" xr:uid="{6A208C3D-E08E-400D-A1AF-E1ED8CDD661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69" authorId="0" shapeId="0" xr:uid="{98096A17-1EDB-4E89-8F5D-4AEF590ADE87}">
      <text>
        <r>
          <rPr>
            <b/>
            <sz val="9"/>
            <color indexed="81"/>
            <rFont val="Tahoma"/>
            <family val="2"/>
          </rPr>
          <t>Dominique:</t>
        </r>
        <r>
          <rPr>
            <sz val="9"/>
            <color indexed="81"/>
            <rFont val="Tahoma"/>
            <family val="2"/>
          </rPr>
          <t xml:space="preserve">
Mettre seulement Non ou date si délai d'utilisation
</t>
        </r>
      </text>
    </comment>
    <comment ref="A770" authorId="0" shapeId="0" xr:uid="{EE0B2AC8-DCEA-434D-84E1-466D7616BBE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70" authorId="0" shapeId="0" xr:uid="{9BEAF6FD-182B-4C41-885A-F9FE8F1A21CD}">
      <text>
        <r>
          <rPr>
            <b/>
            <sz val="9"/>
            <color indexed="81"/>
            <rFont val="Tahoma"/>
            <family val="2"/>
          </rPr>
          <t>Dominique:</t>
        </r>
        <r>
          <rPr>
            <sz val="9"/>
            <color indexed="81"/>
            <rFont val="Tahoma"/>
            <family val="2"/>
          </rPr>
          <t xml:space="preserve">
Mettre seulement Non ou date si délai d'utilisation
</t>
        </r>
      </text>
    </comment>
    <comment ref="A771" authorId="0" shapeId="0" xr:uid="{1DD07631-BB4C-4422-8553-A2DA4BF23AA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71" authorId="0" shapeId="0" xr:uid="{67987644-7462-4CC1-8270-9975CD284BDE}">
      <text>
        <r>
          <rPr>
            <b/>
            <sz val="9"/>
            <color indexed="81"/>
            <rFont val="Tahoma"/>
            <family val="2"/>
          </rPr>
          <t>Dominique:</t>
        </r>
        <r>
          <rPr>
            <sz val="9"/>
            <color indexed="81"/>
            <rFont val="Tahoma"/>
            <family val="2"/>
          </rPr>
          <t xml:space="preserve">
Mettre seulement Non ou date si délai d'utilisation
</t>
        </r>
      </text>
    </comment>
    <comment ref="A772" authorId="0" shapeId="0" xr:uid="{912DDE29-BA5D-4960-A232-0461802C293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72" authorId="0" shapeId="0" xr:uid="{910BC023-3941-4FA8-96EE-F701D05DD9C8}">
      <text>
        <r>
          <rPr>
            <b/>
            <sz val="9"/>
            <color indexed="81"/>
            <rFont val="Tahoma"/>
            <family val="2"/>
          </rPr>
          <t>Dominique:</t>
        </r>
        <r>
          <rPr>
            <sz val="9"/>
            <color indexed="81"/>
            <rFont val="Tahoma"/>
            <family val="2"/>
          </rPr>
          <t xml:space="preserve">
Mettre seulement Non ou date si délai d'utilisation
</t>
        </r>
      </text>
    </comment>
    <comment ref="A773" authorId="0" shapeId="0" xr:uid="{0D9AA38E-8BE3-43D1-9E33-78B18347946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73" authorId="0" shapeId="0" xr:uid="{F4D9BCEC-D373-4B85-B079-E81C95160D9A}">
      <text>
        <r>
          <rPr>
            <b/>
            <sz val="9"/>
            <color indexed="81"/>
            <rFont val="Tahoma"/>
            <family val="2"/>
          </rPr>
          <t>Dominique:</t>
        </r>
        <r>
          <rPr>
            <sz val="9"/>
            <color indexed="81"/>
            <rFont val="Tahoma"/>
            <family val="2"/>
          </rPr>
          <t xml:space="preserve">
Mettre seulement Non ou date si délai d'utilisation
</t>
        </r>
      </text>
    </comment>
    <comment ref="A774" authorId="0" shapeId="0" xr:uid="{533B7E83-9775-468F-9DD3-A9A4960A03C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74" authorId="0" shapeId="0" xr:uid="{E3059E0A-311D-4AF1-87A4-7292F387F658}">
      <text>
        <r>
          <rPr>
            <b/>
            <sz val="9"/>
            <color indexed="81"/>
            <rFont val="Tahoma"/>
            <family val="2"/>
          </rPr>
          <t>Dominique:</t>
        </r>
        <r>
          <rPr>
            <sz val="9"/>
            <color indexed="81"/>
            <rFont val="Tahoma"/>
            <family val="2"/>
          </rPr>
          <t xml:space="preserve">
Mettre seulement Non ou date si délai d'utilisation
</t>
        </r>
      </text>
    </comment>
    <comment ref="A775" authorId="0" shapeId="0" xr:uid="{BE708A46-264A-4E26-BFAC-5639F54AA76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75" authorId="0" shapeId="0" xr:uid="{3D2F96EA-BE52-4313-94F4-67BFE7DA2EB7}">
      <text>
        <r>
          <rPr>
            <b/>
            <sz val="9"/>
            <color indexed="81"/>
            <rFont val="Tahoma"/>
            <family val="2"/>
          </rPr>
          <t>Dominique:</t>
        </r>
        <r>
          <rPr>
            <sz val="9"/>
            <color indexed="81"/>
            <rFont val="Tahoma"/>
            <family val="2"/>
          </rPr>
          <t xml:space="preserve">
Mettre seulement Non ou date si délai d'utilisation
</t>
        </r>
      </text>
    </comment>
    <comment ref="A776" authorId="0" shapeId="0" xr:uid="{A6C88B8C-56BE-4980-BC76-28A584AFA67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76" authorId="0" shapeId="0" xr:uid="{927F16D4-4394-488E-A8DF-A4B5494991EA}">
      <text>
        <r>
          <rPr>
            <b/>
            <sz val="9"/>
            <color indexed="81"/>
            <rFont val="Tahoma"/>
            <family val="2"/>
          </rPr>
          <t>Dominique:</t>
        </r>
        <r>
          <rPr>
            <sz val="9"/>
            <color indexed="81"/>
            <rFont val="Tahoma"/>
            <family val="2"/>
          </rPr>
          <t xml:space="preserve">
Mettre seulement Non ou date si délai d'utilisation
</t>
        </r>
      </text>
    </comment>
    <comment ref="A777" authorId="0" shapeId="0" xr:uid="{0005B605-7D4A-4446-A380-F510EE0FBCC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77" authorId="0" shapeId="0" xr:uid="{44F4D5BF-7E60-4DD5-A0CB-DB4E75D9FA85}">
      <text>
        <r>
          <rPr>
            <b/>
            <sz val="9"/>
            <color indexed="81"/>
            <rFont val="Tahoma"/>
            <family val="2"/>
          </rPr>
          <t>Dominique:</t>
        </r>
        <r>
          <rPr>
            <sz val="9"/>
            <color indexed="81"/>
            <rFont val="Tahoma"/>
            <family val="2"/>
          </rPr>
          <t xml:space="preserve">
Mettre seulement Non ou date si délai d'utilisation
</t>
        </r>
      </text>
    </comment>
    <comment ref="A778" authorId="0" shapeId="0" xr:uid="{3826928F-1756-4B21-B890-8DDE037FD05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78" authorId="0" shapeId="0" xr:uid="{4DBC21BD-9546-4AC7-A4E1-E378C21E1970}">
      <text>
        <r>
          <rPr>
            <b/>
            <sz val="9"/>
            <color indexed="81"/>
            <rFont val="Tahoma"/>
            <family val="2"/>
          </rPr>
          <t>Dominique:</t>
        </r>
        <r>
          <rPr>
            <sz val="9"/>
            <color indexed="81"/>
            <rFont val="Tahoma"/>
            <family val="2"/>
          </rPr>
          <t xml:space="preserve">
Mettre seulement Non ou date si délai d'utilisation
</t>
        </r>
      </text>
    </comment>
    <comment ref="A779" authorId="0" shapeId="0" xr:uid="{4D182599-7D77-4180-B884-1FB0B6960AC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79" authorId="0" shapeId="0" xr:uid="{76A75A16-DBA4-447F-B48A-F418D6BEFDB0}">
      <text>
        <r>
          <rPr>
            <b/>
            <sz val="9"/>
            <color indexed="81"/>
            <rFont val="Tahoma"/>
            <family val="2"/>
          </rPr>
          <t>Dominique:</t>
        </r>
        <r>
          <rPr>
            <sz val="9"/>
            <color indexed="81"/>
            <rFont val="Tahoma"/>
            <family val="2"/>
          </rPr>
          <t xml:space="preserve">
Mettre seulement Non ou date si délai d'utilisation
</t>
        </r>
      </text>
    </comment>
    <comment ref="A780" authorId="0" shapeId="0" xr:uid="{376D8EFF-4227-4FAF-90EC-CEEC6C64B9E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80" authorId="0" shapeId="0" xr:uid="{34DF4983-D238-42D0-B08D-65A31E52C83D}">
      <text>
        <r>
          <rPr>
            <b/>
            <sz val="9"/>
            <color indexed="81"/>
            <rFont val="Tahoma"/>
            <family val="2"/>
          </rPr>
          <t>Dominique:</t>
        </r>
        <r>
          <rPr>
            <sz val="9"/>
            <color indexed="81"/>
            <rFont val="Tahoma"/>
            <family val="2"/>
          </rPr>
          <t xml:space="preserve">
Mettre seulement Non ou date si délai d'utilisation
</t>
        </r>
      </text>
    </comment>
    <comment ref="A781" authorId="0" shapeId="0" xr:uid="{A6A57561-A3B7-4B78-B6CC-712CD54AC75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81" authorId="0" shapeId="0" xr:uid="{D6C5A642-EF08-48C3-97AC-2FFE69CAC774}">
      <text>
        <r>
          <rPr>
            <b/>
            <sz val="9"/>
            <color indexed="81"/>
            <rFont val="Tahoma"/>
            <family val="2"/>
          </rPr>
          <t>Dominique:</t>
        </r>
        <r>
          <rPr>
            <sz val="9"/>
            <color indexed="81"/>
            <rFont val="Tahoma"/>
            <family val="2"/>
          </rPr>
          <t xml:space="preserve">
Mettre seulement Non ou date si délai d'utilisation
</t>
        </r>
      </text>
    </comment>
    <comment ref="A782" authorId="0" shapeId="0" xr:uid="{DD5E3FA4-173C-4221-B216-FEDBE912B56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82" authorId="0" shapeId="0" xr:uid="{746D9038-264B-4079-AFF9-21332EAB57C8}">
      <text>
        <r>
          <rPr>
            <b/>
            <sz val="9"/>
            <color indexed="81"/>
            <rFont val="Tahoma"/>
            <family val="2"/>
          </rPr>
          <t>Dominique:</t>
        </r>
        <r>
          <rPr>
            <sz val="9"/>
            <color indexed="81"/>
            <rFont val="Tahoma"/>
            <family val="2"/>
          </rPr>
          <t xml:space="preserve">
Mettre seulement Non ou date si délai d'utilisation
</t>
        </r>
      </text>
    </comment>
    <comment ref="A783" authorId="0" shapeId="0" xr:uid="{8D6AB162-E979-4175-92C3-EC9A16667A1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83" authorId="0" shapeId="0" xr:uid="{B09810A9-9C46-41C7-A119-3003DEB3A26E}">
      <text>
        <r>
          <rPr>
            <b/>
            <sz val="9"/>
            <color indexed="81"/>
            <rFont val="Tahoma"/>
            <family val="2"/>
          </rPr>
          <t>Dominique:</t>
        </r>
        <r>
          <rPr>
            <sz val="9"/>
            <color indexed="81"/>
            <rFont val="Tahoma"/>
            <family val="2"/>
          </rPr>
          <t xml:space="preserve">
Mettre seulement Non ou date si délai d'utilisation
</t>
        </r>
      </text>
    </comment>
    <comment ref="A784" authorId="0" shapeId="0" xr:uid="{F962D232-6AD0-43F4-9A95-197CF70C3B8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84" authorId="0" shapeId="0" xr:uid="{A9A9BCD0-0CCD-4248-AB19-4AF235D90BA6}">
      <text>
        <r>
          <rPr>
            <b/>
            <sz val="9"/>
            <color indexed="81"/>
            <rFont val="Tahoma"/>
            <family val="2"/>
          </rPr>
          <t>Dominique:</t>
        </r>
        <r>
          <rPr>
            <sz val="9"/>
            <color indexed="81"/>
            <rFont val="Tahoma"/>
            <family val="2"/>
          </rPr>
          <t xml:space="preserve">
Mettre seulement Non ou date si délai d'utilisation
</t>
        </r>
      </text>
    </comment>
    <comment ref="A785" authorId="0" shapeId="0" xr:uid="{46FD8369-0064-4325-BACC-B3DFF69A982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85" authorId="0" shapeId="0" xr:uid="{97BEBD2F-AEBF-41A2-AC15-1F2A20F05699}">
      <text>
        <r>
          <rPr>
            <b/>
            <sz val="9"/>
            <color indexed="81"/>
            <rFont val="Tahoma"/>
            <family val="2"/>
          </rPr>
          <t>Dominique:</t>
        </r>
        <r>
          <rPr>
            <sz val="9"/>
            <color indexed="81"/>
            <rFont val="Tahoma"/>
            <family val="2"/>
          </rPr>
          <t xml:space="preserve">
Mettre seulement Non ou date si délai d'utilisation
</t>
        </r>
      </text>
    </comment>
    <comment ref="A786" authorId="0" shapeId="0" xr:uid="{AEC8A755-4A67-4B1D-A389-6DE8C8C9D77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86" authorId="0" shapeId="0" xr:uid="{604C94B5-62AF-4622-BAC2-AA4173C2D8C7}">
      <text>
        <r>
          <rPr>
            <b/>
            <sz val="9"/>
            <color indexed="81"/>
            <rFont val="Tahoma"/>
            <family val="2"/>
          </rPr>
          <t>Dominique:</t>
        </r>
        <r>
          <rPr>
            <sz val="9"/>
            <color indexed="81"/>
            <rFont val="Tahoma"/>
            <family val="2"/>
          </rPr>
          <t xml:space="preserve">
Mettre seulement Non ou date si délai d'utilisation
</t>
        </r>
      </text>
    </comment>
    <comment ref="A787" authorId="0" shapeId="0" xr:uid="{3161197A-4555-48D9-BE3B-EDFEF2435E5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87" authorId="0" shapeId="0" xr:uid="{BB20B774-9BBB-4FDA-9454-BEC372EBA759}">
      <text>
        <r>
          <rPr>
            <b/>
            <sz val="9"/>
            <color indexed="81"/>
            <rFont val="Tahoma"/>
            <family val="2"/>
          </rPr>
          <t>Dominique:</t>
        </r>
        <r>
          <rPr>
            <sz val="9"/>
            <color indexed="81"/>
            <rFont val="Tahoma"/>
            <family val="2"/>
          </rPr>
          <t xml:space="preserve">
Mettre seulement Non ou date si délai d'utilisation
</t>
        </r>
      </text>
    </comment>
    <comment ref="A788" authorId="0" shapeId="0" xr:uid="{C011C31A-D05A-4BCB-BD9C-51D142D01C0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88" authorId="0" shapeId="0" xr:uid="{AD88C78D-E5F2-40D7-A110-3185A561018C}">
      <text>
        <r>
          <rPr>
            <b/>
            <sz val="9"/>
            <color indexed="81"/>
            <rFont val="Tahoma"/>
            <family val="2"/>
          </rPr>
          <t>Dominique:</t>
        </r>
        <r>
          <rPr>
            <sz val="9"/>
            <color indexed="81"/>
            <rFont val="Tahoma"/>
            <family val="2"/>
          </rPr>
          <t xml:space="preserve">
Mettre seulement Non ou date si délai d'utilisation
</t>
        </r>
      </text>
    </comment>
    <comment ref="A789" authorId="0" shapeId="0" xr:uid="{A134013F-6508-4FDC-9963-74EE6B4C313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89" authorId="0" shapeId="0" xr:uid="{776ED562-B60F-4A63-828E-AA2BFE8605FA}">
      <text>
        <r>
          <rPr>
            <b/>
            <sz val="9"/>
            <color indexed="81"/>
            <rFont val="Tahoma"/>
            <family val="2"/>
          </rPr>
          <t>Dominique:</t>
        </r>
        <r>
          <rPr>
            <sz val="9"/>
            <color indexed="81"/>
            <rFont val="Tahoma"/>
            <family val="2"/>
          </rPr>
          <t xml:space="preserve">
Mettre seulement Non ou date si délai d'utilisation
</t>
        </r>
      </text>
    </comment>
    <comment ref="A790" authorId="0" shapeId="0" xr:uid="{CE40914F-0058-44A2-89DD-618475F2FB3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90" authorId="0" shapeId="0" xr:uid="{45C21349-FF77-4C44-BEBB-CA2035EB130B}">
      <text>
        <r>
          <rPr>
            <b/>
            <sz val="9"/>
            <color indexed="81"/>
            <rFont val="Tahoma"/>
            <family val="2"/>
          </rPr>
          <t>Dominique:</t>
        </r>
        <r>
          <rPr>
            <sz val="9"/>
            <color indexed="81"/>
            <rFont val="Tahoma"/>
            <family val="2"/>
          </rPr>
          <t xml:space="preserve">
Mettre seulement Non ou date si délai d'utilisation
</t>
        </r>
      </text>
    </comment>
    <comment ref="A791" authorId="0" shapeId="0" xr:uid="{422037E2-C610-4569-943E-2BF9EC24BD8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91" authorId="0" shapeId="0" xr:uid="{6FD406EA-D742-434D-A83C-FCC96DE9843A}">
      <text>
        <r>
          <rPr>
            <b/>
            <sz val="9"/>
            <color indexed="81"/>
            <rFont val="Tahoma"/>
            <family val="2"/>
          </rPr>
          <t>Dominique:</t>
        </r>
        <r>
          <rPr>
            <sz val="9"/>
            <color indexed="81"/>
            <rFont val="Tahoma"/>
            <family val="2"/>
          </rPr>
          <t xml:space="preserve">
Mettre seulement Non ou date si délai d'utilisation
</t>
        </r>
      </text>
    </comment>
    <comment ref="A792" authorId="0" shapeId="0" xr:uid="{459BA455-3977-4224-B8D4-B10F19152AF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92" authorId="0" shapeId="0" xr:uid="{3589A9DC-2DB7-466E-BDE2-D979DA62A95C}">
      <text>
        <r>
          <rPr>
            <b/>
            <sz val="9"/>
            <color indexed="81"/>
            <rFont val="Tahoma"/>
            <family val="2"/>
          </rPr>
          <t>Dominique:</t>
        </r>
        <r>
          <rPr>
            <sz val="9"/>
            <color indexed="81"/>
            <rFont val="Tahoma"/>
            <family val="2"/>
          </rPr>
          <t xml:space="preserve">
Mettre seulement Non ou date si délai d'utilisation
</t>
        </r>
      </text>
    </comment>
    <comment ref="A793" authorId="0" shapeId="0" xr:uid="{9BEE8551-E856-476E-A67C-F119A06B445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93" authorId="0" shapeId="0" xr:uid="{C22E8FAF-7913-4573-AE0F-4D00C520E22F}">
      <text>
        <r>
          <rPr>
            <b/>
            <sz val="9"/>
            <color indexed="81"/>
            <rFont val="Tahoma"/>
            <family val="2"/>
          </rPr>
          <t>Dominique:</t>
        </r>
        <r>
          <rPr>
            <sz val="9"/>
            <color indexed="81"/>
            <rFont val="Tahoma"/>
            <family val="2"/>
          </rPr>
          <t xml:space="preserve">
Mettre seulement Non ou date si délai d'utilisation
</t>
        </r>
      </text>
    </comment>
    <comment ref="A794" authorId="0" shapeId="0" xr:uid="{D6DBBAA8-36D1-4B79-B830-4DC181CA5C7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94" authorId="0" shapeId="0" xr:uid="{A424E125-E907-4488-9F1F-2E5AAE388BD6}">
      <text>
        <r>
          <rPr>
            <b/>
            <sz val="9"/>
            <color indexed="81"/>
            <rFont val="Tahoma"/>
            <family val="2"/>
          </rPr>
          <t>Dominique:</t>
        </r>
        <r>
          <rPr>
            <sz val="9"/>
            <color indexed="81"/>
            <rFont val="Tahoma"/>
            <family val="2"/>
          </rPr>
          <t xml:space="preserve">
Mettre seulement Non ou date si délai d'utilisation
</t>
        </r>
      </text>
    </comment>
    <comment ref="A795" authorId="0" shapeId="0" xr:uid="{9A0389E2-E0EF-4A02-9F4E-6D7078DB58F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95" authorId="0" shapeId="0" xr:uid="{E874152E-2315-4617-90FB-0E03023D4A9F}">
      <text>
        <r>
          <rPr>
            <b/>
            <sz val="9"/>
            <color indexed="81"/>
            <rFont val="Tahoma"/>
            <family val="2"/>
          </rPr>
          <t>Dominique:</t>
        </r>
        <r>
          <rPr>
            <sz val="9"/>
            <color indexed="81"/>
            <rFont val="Tahoma"/>
            <family val="2"/>
          </rPr>
          <t xml:space="preserve">
Mettre seulement Non ou date si délai d'utilisation
</t>
        </r>
      </text>
    </comment>
    <comment ref="A796" authorId="0" shapeId="0" xr:uid="{6E3B041E-11B1-4A50-B22F-52524E215A7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96" authorId="0" shapeId="0" xr:uid="{BD48D809-1856-4F31-AB4F-08BD009923EE}">
      <text>
        <r>
          <rPr>
            <b/>
            <sz val="9"/>
            <color indexed="81"/>
            <rFont val="Tahoma"/>
            <family val="2"/>
          </rPr>
          <t>Dominique:</t>
        </r>
        <r>
          <rPr>
            <sz val="9"/>
            <color indexed="81"/>
            <rFont val="Tahoma"/>
            <family val="2"/>
          </rPr>
          <t xml:space="preserve">
Mettre seulement Non ou date si délai d'utilisation
</t>
        </r>
      </text>
    </comment>
    <comment ref="A797" authorId="0" shapeId="0" xr:uid="{C1FD470C-6C54-47F0-B78E-FB1BEBC0D59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97" authorId="0" shapeId="0" xr:uid="{A4592B2E-AAB5-4C13-99D3-E2CA95B1B53B}">
      <text>
        <r>
          <rPr>
            <b/>
            <sz val="9"/>
            <color indexed="81"/>
            <rFont val="Tahoma"/>
            <family val="2"/>
          </rPr>
          <t>Dominique:</t>
        </r>
        <r>
          <rPr>
            <sz val="9"/>
            <color indexed="81"/>
            <rFont val="Tahoma"/>
            <family val="2"/>
          </rPr>
          <t xml:space="preserve">
Mettre seulement Non ou date si délai d'utilisation
</t>
        </r>
      </text>
    </comment>
    <comment ref="A798" authorId="0" shapeId="0" xr:uid="{2E9B993D-9F38-49F9-9F4B-FAA571C3FB8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98" authorId="0" shapeId="0" xr:uid="{24DF89E4-074A-4EA5-817D-B9FEBC428E11}">
      <text>
        <r>
          <rPr>
            <b/>
            <sz val="9"/>
            <color indexed="81"/>
            <rFont val="Tahoma"/>
            <family val="2"/>
          </rPr>
          <t>Dominique:</t>
        </r>
        <r>
          <rPr>
            <sz val="9"/>
            <color indexed="81"/>
            <rFont val="Tahoma"/>
            <family val="2"/>
          </rPr>
          <t xml:space="preserve">
Mettre seulement Non ou date si délai d'utilisation
</t>
        </r>
      </text>
    </comment>
    <comment ref="A799" authorId="0" shapeId="0" xr:uid="{C59D9CDB-8107-4C16-8B12-650CC20186F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799" authorId="0" shapeId="0" xr:uid="{FD4FBD9B-0886-4D03-AA40-6682FE22B868}">
      <text>
        <r>
          <rPr>
            <b/>
            <sz val="9"/>
            <color indexed="81"/>
            <rFont val="Tahoma"/>
            <family val="2"/>
          </rPr>
          <t>Dominique:</t>
        </r>
        <r>
          <rPr>
            <sz val="9"/>
            <color indexed="81"/>
            <rFont val="Tahoma"/>
            <family val="2"/>
          </rPr>
          <t xml:space="preserve">
Mettre seulement Non ou date si délai d'utilisation
</t>
        </r>
      </text>
    </comment>
    <comment ref="A800" authorId="0" shapeId="0" xr:uid="{B7815FB9-500C-493F-B3CA-30896C3A29D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00" authorId="0" shapeId="0" xr:uid="{0C6EF87C-2783-4DE9-9C51-FCF99AAD8CF5}">
      <text>
        <r>
          <rPr>
            <b/>
            <sz val="9"/>
            <color indexed="81"/>
            <rFont val="Tahoma"/>
            <family val="2"/>
          </rPr>
          <t>Dominique:</t>
        </r>
        <r>
          <rPr>
            <sz val="9"/>
            <color indexed="81"/>
            <rFont val="Tahoma"/>
            <family val="2"/>
          </rPr>
          <t xml:space="preserve">
Mettre seulement Non ou date si délai d'utilisation
</t>
        </r>
      </text>
    </comment>
    <comment ref="A801" authorId="0" shapeId="0" xr:uid="{C0CD5D64-6F04-41CE-AD1D-95C328FFFE2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01" authorId="0" shapeId="0" xr:uid="{30808826-C721-4AA8-B3AB-72358CF23B3A}">
      <text>
        <r>
          <rPr>
            <b/>
            <sz val="9"/>
            <color indexed="81"/>
            <rFont val="Tahoma"/>
            <family val="2"/>
          </rPr>
          <t>Dominique:</t>
        </r>
        <r>
          <rPr>
            <sz val="9"/>
            <color indexed="81"/>
            <rFont val="Tahoma"/>
            <family val="2"/>
          </rPr>
          <t xml:space="preserve">
Mettre seulement Non ou date si délai d'utilisation
</t>
        </r>
      </text>
    </comment>
    <comment ref="A802" authorId="0" shapeId="0" xr:uid="{8FCE2D17-3013-4175-9CCE-1D8BBFC80A5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02" authorId="0" shapeId="0" xr:uid="{32AA0450-7116-4CBC-9F53-815459F00E3A}">
      <text>
        <r>
          <rPr>
            <b/>
            <sz val="9"/>
            <color indexed="81"/>
            <rFont val="Tahoma"/>
            <family val="2"/>
          </rPr>
          <t>Dominique:</t>
        </r>
        <r>
          <rPr>
            <sz val="9"/>
            <color indexed="81"/>
            <rFont val="Tahoma"/>
            <family val="2"/>
          </rPr>
          <t xml:space="preserve">
Mettre seulement Non ou date si délai d'utilisation
</t>
        </r>
      </text>
    </comment>
    <comment ref="A803" authorId="0" shapeId="0" xr:uid="{CEF0761C-EC23-47C4-B958-65DD8AEED5F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03" authorId="0" shapeId="0" xr:uid="{DF32A5A7-D1B3-4999-AD3A-487B500A9116}">
      <text>
        <r>
          <rPr>
            <b/>
            <sz val="9"/>
            <color indexed="81"/>
            <rFont val="Tahoma"/>
            <family val="2"/>
          </rPr>
          <t>Dominique:</t>
        </r>
        <r>
          <rPr>
            <sz val="9"/>
            <color indexed="81"/>
            <rFont val="Tahoma"/>
            <family val="2"/>
          </rPr>
          <t xml:space="preserve">
Mettre seulement Non ou date si délai d'utilisation
</t>
        </r>
      </text>
    </comment>
    <comment ref="A804" authorId="0" shapeId="0" xr:uid="{6A60A232-4A5E-476C-9404-36513614FA6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04" authorId="0" shapeId="0" xr:uid="{0E58CA34-2B08-496E-AD0F-3557AE0387A0}">
      <text>
        <r>
          <rPr>
            <b/>
            <sz val="9"/>
            <color indexed="81"/>
            <rFont val="Tahoma"/>
            <family val="2"/>
          </rPr>
          <t>Dominique:</t>
        </r>
        <r>
          <rPr>
            <sz val="9"/>
            <color indexed="81"/>
            <rFont val="Tahoma"/>
            <family val="2"/>
          </rPr>
          <t xml:space="preserve">
Mettre seulement Non ou date si délai d'utilisation
</t>
        </r>
      </text>
    </comment>
    <comment ref="A805" authorId="0" shapeId="0" xr:uid="{0FE5634B-6A51-4CCD-B6D0-26BB2E11E95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05" authorId="0" shapeId="0" xr:uid="{9ABF9589-6783-4D38-BD1D-7EB12486A1EA}">
      <text>
        <r>
          <rPr>
            <b/>
            <sz val="9"/>
            <color indexed="81"/>
            <rFont val="Tahoma"/>
            <family val="2"/>
          </rPr>
          <t>Dominique:</t>
        </r>
        <r>
          <rPr>
            <sz val="9"/>
            <color indexed="81"/>
            <rFont val="Tahoma"/>
            <family val="2"/>
          </rPr>
          <t xml:space="preserve">
Mettre seulement Non ou date si délai d'utilisation
</t>
        </r>
      </text>
    </comment>
    <comment ref="A806" authorId="0" shapeId="0" xr:uid="{D989CDDB-2374-47B1-8E11-84CF34F5254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06" authorId="0" shapeId="0" xr:uid="{8E212C5F-C37B-4F9D-A1A2-0A02C80DD551}">
      <text>
        <r>
          <rPr>
            <b/>
            <sz val="9"/>
            <color indexed="81"/>
            <rFont val="Tahoma"/>
            <family val="2"/>
          </rPr>
          <t>Dominique:</t>
        </r>
        <r>
          <rPr>
            <sz val="9"/>
            <color indexed="81"/>
            <rFont val="Tahoma"/>
            <family val="2"/>
          </rPr>
          <t xml:space="preserve">
Mettre seulement Non ou date si délai d'utilisation
</t>
        </r>
      </text>
    </comment>
    <comment ref="A807" authorId="0" shapeId="0" xr:uid="{F87E67FA-8AE7-4AF6-A9CA-A36D33381D5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07" authorId="0" shapeId="0" xr:uid="{6F0A5BEB-F485-4130-953D-DA6430630C03}">
      <text>
        <r>
          <rPr>
            <b/>
            <sz val="9"/>
            <color indexed="81"/>
            <rFont val="Tahoma"/>
            <family val="2"/>
          </rPr>
          <t>Dominique:</t>
        </r>
        <r>
          <rPr>
            <sz val="9"/>
            <color indexed="81"/>
            <rFont val="Tahoma"/>
            <family val="2"/>
          </rPr>
          <t xml:space="preserve">
Mettre seulement Non ou date si délai d'utilisation
</t>
        </r>
      </text>
    </comment>
    <comment ref="A808" authorId="0" shapeId="0" xr:uid="{286F2F0A-FCA2-4CF1-AD08-4E7329DFA8E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08" authorId="0" shapeId="0" xr:uid="{FC73D9AE-0A28-44E8-B4CF-272EEF4A6BD1}">
      <text>
        <r>
          <rPr>
            <b/>
            <sz val="9"/>
            <color indexed="81"/>
            <rFont val="Tahoma"/>
            <family val="2"/>
          </rPr>
          <t>Dominique:</t>
        </r>
        <r>
          <rPr>
            <sz val="9"/>
            <color indexed="81"/>
            <rFont val="Tahoma"/>
            <family val="2"/>
          </rPr>
          <t xml:space="preserve">
Mettre seulement Non ou date si délai d'utilisation
</t>
        </r>
      </text>
    </comment>
    <comment ref="A809" authorId="0" shapeId="0" xr:uid="{69E4E7D4-7CCF-4957-8EA2-3E8E9AE4E98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09" authorId="0" shapeId="0" xr:uid="{D6D44E27-796C-46DB-89FC-E0C214F8AC46}">
      <text>
        <r>
          <rPr>
            <b/>
            <sz val="9"/>
            <color indexed="81"/>
            <rFont val="Tahoma"/>
            <family val="2"/>
          </rPr>
          <t>Dominique:</t>
        </r>
        <r>
          <rPr>
            <sz val="9"/>
            <color indexed="81"/>
            <rFont val="Tahoma"/>
            <family val="2"/>
          </rPr>
          <t xml:space="preserve">
Mettre seulement Non ou date si délai d'utilisation
</t>
        </r>
      </text>
    </comment>
    <comment ref="A810" authorId="0" shapeId="0" xr:uid="{4B5829D9-EB3C-4CC6-A7C2-6CCB196354E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10" authorId="0" shapeId="0" xr:uid="{092E7A8F-8865-43FF-AD5C-DBB125CD0F80}">
      <text>
        <r>
          <rPr>
            <b/>
            <sz val="9"/>
            <color indexed="81"/>
            <rFont val="Tahoma"/>
            <family val="2"/>
          </rPr>
          <t>Dominique:</t>
        </r>
        <r>
          <rPr>
            <sz val="9"/>
            <color indexed="81"/>
            <rFont val="Tahoma"/>
            <family val="2"/>
          </rPr>
          <t xml:space="preserve">
Mettre seulement Non ou date si délai d'utilisation
</t>
        </r>
      </text>
    </comment>
    <comment ref="A811" authorId="0" shapeId="0" xr:uid="{A9D52584-9369-4686-BFE0-FCC5318584D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11" authorId="0" shapeId="0" xr:uid="{94977F87-CF01-445D-8299-B565A8CC272A}">
      <text>
        <r>
          <rPr>
            <b/>
            <sz val="9"/>
            <color indexed="81"/>
            <rFont val="Tahoma"/>
            <family val="2"/>
          </rPr>
          <t>Dominique:</t>
        </r>
        <r>
          <rPr>
            <sz val="9"/>
            <color indexed="81"/>
            <rFont val="Tahoma"/>
            <family val="2"/>
          </rPr>
          <t xml:space="preserve">
Mettre seulement Non ou date si délai d'utilisation
</t>
        </r>
      </text>
    </comment>
    <comment ref="A812" authorId="0" shapeId="0" xr:uid="{194C1337-2F40-4710-AD14-56A2FECFC0A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12" authorId="0" shapeId="0" xr:uid="{460F7AD3-E277-4399-AB18-06A4F0EB6763}">
      <text>
        <r>
          <rPr>
            <b/>
            <sz val="9"/>
            <color indexed="81"/>
            <rFont val="Tahoma"/>
            <family val="2"/>
          </rPr>
          <t>Dominique:</t>
        </r>
        <r>
          <rPr>
            <sz val="9"/>
            <color indexed="81"/>
            <rFont val="Tahoma"/>
            <family val="2"/>
          </rPr>
          <t xml:space="preserve">
Mettre seulement Non ou date si délai d'utilisation
</t>
        </r>
      </text>
    </comment>
    <comment ref="A813" authorId="0" shapeId="0" xr:uid="{9FAEA078-FC1B-4DF0-88FC-92814FA79F4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13" authorId="0" shapeId="0" xr:uid="{4839DD6B-EF06-4D2E-BEA1-12803657054A}">
      <text>
        <r>
          <rPr>
            <b/>
            <sz val="9"/>
            <color indexed="81"/>
            <rFont val="Tahoma"/>
            <family val="2"/>
          </rPr>
          <t>Dominique:</t>
        </r>
        <r>
          <rPr>
            <sz val="9"/>
            <color indexed="81"/>
            <rFont val="Tahoma"/>
            <family val="2"/>
          </rPr>
          <t xml:space="preserve">
Mettre seulement Non ou date si délai d'utilisation
</t>
        </r>
      </text>
    </comment>
    <comment ref="A814" authorId="0" shapeId="0" xr:uid="{4A99D670-9B27-4C6B-B397-69FED9DB432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14" authorId="0" shapeId="0" xr:uid="{5839E913-8D57-4442-BEFE-9B15E65EA3A1}">
      <text>
        <r>
          <rPr>
            <b/>
            <sz val="9"/>
            <color indexed="81"/>
            <rFont val="Tahoma"/>
            <family val="2"/>
          </rPr>
          <t>Dominique:</t>
        </r>
        <r>
          <rPr>
            <sz val="9"/>
            <color indexed="81"/>
            <rFont val="Tahoma"/>
            <family val="2"/>
          </rPr>
          <t xml:space="preserve">
Mettre seulement Non ou date si délai d'utilisation
</t>
        </r>
      </text>
    </comment>
    <comment ref="A815" authorId="0" shapeId="0" xr:uid="{CFF086FD-71DD-4D4A-9B80-DDF7C897CFF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15" authorId="0" shapeId="0" xr:uid="{764C33A2-47DA-420C-840E-7E90B8EA6CE4}">
      <text>
        <r>
          <rPr>
            <b/>
            <sz val="9"/>
            <color indexed="81"/>
            <rFont val="Tahoma"/>
            <family val="2"/>
          </rPr>
          <t>Dominique:</t>
        </r>
        <r>
          <rPr>
            <sz val="9"/>
            <color indexed="81"/>
            <rFont val="Tahoma"/>
            <family val="2"/>
          </rPr>
          <t xml:space="preserve">
Mettre seulement Non ou date si délai d'utilisation
</t>
        </r>
      </text>
    </comment>
    <comment ref="A816" authorId="0" shapeId="0" xr:uid="{537CC6B7-FAB4-4332-AA0C-12C54C9BE80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16" authorId="0" shapeId="0" xr:uid="{778F7C7D-5CBE-4158-B581-EF32C67CAAAA}">
      <text>
        <r>
          <rPr>
            <b/>
            <sz val="9"/>
            <color indexed="81"/>
            <rFont val="Tahoma"/>
            <family val="2"/>
          </rPr>
          <t>Dominique:</t>
        </r>
        <r>
          <rPr>
            <sz val="9"/>
            <color indexed="81"/>
            <rFont val="Tahoma"/>
            <family val="2"/>
          </rPr>
          <t xml:space="preserve">
Mettre seulement Non ou date si délai d'utilisation
</t>
        </r>
      </text>
    </comment>
    <comment ref="A817" authorId="0" shapeId="0" xr:uid="{D5D46C60-AEB4-4B61-A600-B93915F34E8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17" authorId="0" shapeId="0" xr:uid="{3A04CEC2-8C81-4B64-ACC6-3E084F4CFF70}">
      <text>
        <r>
          <rPr>
            <b/>
            <sz val="9"/>
            <color indexed="81"/>
            <rFont val="Tahoma"/>
            <family val="2"/>
          </rPr>
          <t>Dominique:</t>
        </r>
        <r>
          <rPr>
            <sz val="9"/>
            <color indexed="81"/>
            <rFont val="Tahoma"/>
            <family val="2"/>
          </rPr>
          <t xml:space="preserve">
Mettre seulement Non ou date si délai d'utilisation
</t>
        </r>
      </text>
    </comment>
    <comment ref="A818" authorId="0" shapeId="0" xr:uid="{60AE2E30-3846-4C28-90CC-0327BEE27A4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18" authorId="0" shapeId="0" xr:uid="{9E3638CA-3792-40A0-B960-8DAC1F0CD29F}">
      <text>
        <r>
          <rPr>
            <b/>
            <sz val="9"/>
            <color indexed="81"/>
            <rFont val="Tahoma"/>
            <family val="2"/>
          </rPr>
          <t>Dominique:</t>
        </r>
        <r>
          <rPr>
            <sz val="9"/>
            <color indexed="81"/>
            <rFont val="Tahoma"/>
            <family val="2"/>
          </rPr>
          <t xml:space="preserve">
Mettre seulement Non ou date si délai d'utilisation
</t>
        </r>
      </text>
    </comment>
    <comment ref="A819" authorId="0" shapeId="0" xr:uid="{BC9CC564-7D16-49B5-ADD6-B6EF2B6407E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19" authorId="0" shapeId="0" xr:uid="{9756D97E-7EF9-4EEA-9F20-A1D39DDAAAA4}">
      <text>
        <r>
          <rPr>
            <b/>
            <sz val="9"/>
            <color indexed="81"/>
            <rFont val="Tahoma"/>
            <family val="2"/>
          </rPr>
          <t>Dominique:</t>
        </r>
        <r>
          <rPr>
            <sz val="9"/>
            <color indexed="81"/>
            <rFont val="Tahoma"/>
            <family val="2"/>
          </rPr>
          <t xml:space="preserve">
Mettre seulement Non ou date si délai d'utilisation
</t>
        </r>
      </text>
    </comment>
    <comment ref="A820" authorId="0" shapeId="0" xr:uid="{706C5E7F-043A-4C75-8967-D5E3ED03F59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20" authorId="0" shapeId="0" xr:uid="{D2401134-F5FE-479C-B5F5-B28C50C152C6}">
      <text>
        <r>
          <rPr>
            <b/>
            <sz val="9"/>
            <color indexed="81"/>
            <rFont val="Tahoma"/>
            <family val="2"/>
          </rPr>
          <t>Dominique:</t>
        </r>
        <r>
          <rPr>
            <sz val="9"/>
            <color indexed="81"/>
            <rFont val="Tahoma"/>
            <family val="2"/>
          </rPr>
          <t xml:space="preserve">
Mettre seulement Non ou date si délai d'utilisation
</t>
        </r>
      </text>
    </comment>
    <comment ref="A821" authorId="0" shapeId="0" xr:uid="{4F28972D-0A47-4C94-8133-C8B1593A695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21" authorId="0" shapeId="0" xr:uid="{80FC2943-6715-419B-BE7A-6403AAF0CC4A}">
      <text>
        <r>
          <rPr>
            <b/>
            <sz val="9"/>
            <color indexed="81"/>
            <rFont val="Tahoma"/>
            <family val="2"/>
          </rPr>
          <t>Dominique:</t>
        </r>
        <r>
          <rPr>
            <sz val="9"/>
            <color indexed="81"/>
            <rFont val="Tahoma"/>
            <family val="2"/>
          </rPr>
          <t xml:space="preserve">
Mettre seulement Non ou date si délai d'utilisation
</t>
        </r>
      </text>
    </comment>
    <comment ref="A822" authorId="0" shapeId="0" xr:uid="{93E619BF-481A-4E74-9131-380CEFB8BA7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22" authorId="0" shapeId="0" xr:uid="{25F54FEF-A5C9-4EA6-AA1C-2A927BC210A9}">
      <text>
        <r>
          <rPr>
            <b/>
            <sz val="9"/>
            <color indexed="81"/>
            <rFont val="Tahoma"/>
            <family val="2"/>
          </rPr>
          <t>Dominique:</t>
        </r>
        <r>
          <rPr>
            <sz val="9"/>
            <color indexed="81"/>
            <rFont val="Tahoma"/>
            <family val="2"/>
          </rPr>
          <t xml:space="preserve">
Mettre seulement Non ou date si délai d'utilisation
</t>
        </r>
      </text>
    </comment>
    <comment ref="A823" authorId="0" shapeId="0" xr:uid="{8F9D141B-0FA3-4705-A7E6-9BFF48C6DF9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23" authorId="0" shapeId="0" xr:uid="{2EF15E13-F0B6-4789-BB11-0BF980F4B56A}">
      <text>
        <r>
          <rPr>
            <b/>
            <sz val="9"/>
            <color indexed="81"/>
            <rFont val="Tahoma"/>
            <family val="2"/>
          </rPr>
          <t>Dominique:</t>
        </r>
        <r>
          <rPr>
            <sz val="9"/>
            <color indexed="81"/>
            <rFont val="Tahoma"/>
            <family val="2"/>
          </rPr>
          <t xml:space="preserve">
Mettre seulement Non ou date si délai d'utilisation
</t>
        </r>
      </text>
    </comment>
    <comment ref="A824" authorId="0" shapeId="0" xr:uid="{4420ADE9-BC97-49CC-A21F-D728A94ACD1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24" authorId="0" shapeId="0" xr:uid="{9195FD3B-C19C-41F6-9DA4-A223242CA42E}">
      <text>
        <r>
          <rPr>
            <b/>
            <sz val="9"/>
            <color indexed="81"/>
            <rFont val="Tahoma"/>
            <family val="2"/>
          </rPr>
          <t>Dominique:</t>
        </r>
        <r>
          <rPr>
            <sz val="9"/>
            <color indexed="81"/>
            <rFont val="Tahoma"/>
            <family val="2"/>
          </rPr>
          <t xml:space="preserve">
Mettre seulement Non ou date si délai d'utilisation
</t>
        </r>
      </text>
    </comment>
    <comment ref="A825" authorId="0" shapeId="0" xr:uid="{07CDE141-21F1-4487-9FB8-9DEA934450D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25" authorId="0" shapeId="0" xr:uid="{90ECA223-1D10-4EAA-BBD8-CBB7E8CDC2C2}">
      <text>
        <r>
          <rPr>
            <b/>
            <sz val="9"/>
            <color indexed="81"/>
            <rFont val="Tahoma"/>
            <family val="2"/>
          </rPr>
          <t>Dominique:</t>
        </r>
        <r>
          <rPr>
            <sz val="9"/>
            <color indexed="81"/>
            <rFont val="Tahoma"/>
            <family val="2"/>
          </rPr>
          <t xml:space="preserve">
Mettre seulement Non ou date si délai d'utilisation
</t>
        </r>
      </text>
    </comment>
    <comment ref="A826" authorId="0" shapeId="0" xr:uid="{ABEE279F-9088-498B-BD66-5A0C85D2089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26" authorId="0" shapeId="0" xr:uid="{018A5561-630D-4629-B5D8-B583A906A236}">
      <text>
        <r>
          <rPr>
            <b/>
            <sz val="9"/>
            <color indexed="81"/>
            <rFont val="Tahoma"/>
            <family val="2"/>
          </rPr>
          <t>Dominique:</t>
        </r>
        <r>
          <rPr>
            <sz val="9"/>
            <color indexed="81"/>
            <rFont val="Tahoma"/>
            <family val="2"/>
          </rPr>
          <t xml:space="preserve">
Mettre seulement Non ou date si délai d'utilisation
</t>
        </r>
      </text>
    </comment>
    <comment ref="A827" authorId="0" shapeId="0" xr:uid="{F0ABE60A-30D2-44D4-9C83-F6875F63515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27" authorId="0" shapeId="0" xr:uid="{86C2FEC1-76EC-4367-B952-CD40F8C9806E}">
      <text>
        <r>
          <rPr>
            <b/>
            <sz val="9"/>
            <color indexed="81"/>
            <rFont val="Tahoma"/>
            <family val="2"/>
          </rPr>
          <t>Dominique:</t>
        </r>
        <r>
          <rPr>
            <sz val="9"/>
            <color indexed="81"/>
            <rFont val="Tahoma"/>
            <family val="2"/>
          </rPr>
          <t xml:space="preserve">
Mettre seulement Non ou date si délai d'utilisation
</t>
        </r>
      </text>
    </comment>
    <comment ref="A828" authorId="0" shapeId="0" xr:uid="{D717ADC2-F804-492F-8179-B1F86191F6B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28" authorId="0" shapeId="0" xr:uid="{D3B86A63-7119-4ECB-BE57-C1A3DEB8ECC0}">
      <text>
        <r>
          <rPr>
            <b/>
            <sz val="9"/>
            <color indexed="81"/>
            <rFont val="Tahoma"/>
            <family val="2"/>
          </rPr>
          <t>Dominique:</t>
        </r>
        <r>
          <rPr>
            <sz val="9"/>
            <color indexed="81"/>
            <rFont val="Tahoma"/>
            <family val="2"/>
          </rPr>
          <t xml:space="preserve">
Mettre seulement Non ou date si délai d'utilisation
</t>
        </r>
      </text>
    </comment>
    <comment ref="A829" authorId="0" shapeId="0" xr:uid="{E8E7C956-E712-40EA-8B3F-2BF27091E13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29" authorId="0" shapeId="0" xr:uid="{8E9C2187-93E7-4A5E-95B5-718AE231EFEC}">
      <text>
        <r>
          <rPr>
            <b/>
            <sz val="9"/>
            <color indexed="81"/>
            <rFont val="Tahoma"/>
            <family val="2"/>
          </rPr>
          <t>Dominique:</t>
        </r>
        <r>
          <rPr>
            <sz val="9"/>
            <color indexed="81"/>
            <rFont val="Tahoma"/>
            <family val="2"/>
          </rPr>
          <t xml:space="preserve">
Mettre seulement Non ou date si délai d'utilisation
</t>
        </r>
      </text>
    </comment>
    <comment ref="A830" authorId="0" shapeId="0" xr:uid="{4472ADED-EAAA-4551-B776-5CE6F318625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30" authorId="0" shapeId="0" xr:uid="{BBCDA8B3-9D75-4F9D-9670-9EF59AF6BC89}">
      <text>
        <r>
          <rPr>
            <b/>
            <sz val="9"/>
            <color indexed="81"/>
            <rFont val="Tahoma"/>
            <family val="2"/>
          </rPr>
          <t>Dominique:</t>
        </r>
        <r>
          <rPr>
            <sz val="9"/>
            <color indexed="81"/>
            <rFont val="Tahoma"/>
            <family val="2"/>
          </rPr>
          <t xml:space="preserve">
Mettre seulement Non ou date si délai d'utilisation
</t>
        </r>
      </text>
    </comment>
    <comment ref="A831" authorId="0" shapeId="0" xr:uid="{EA89F525-AF40-48AD-808B-CE2D52B7348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31" authorId="0" shapeId="0" xr:uid="{A80CB174-E6C1-44F1-B95D-2F3E4E4C8D37}">
      <text>
        <r>
          <rPr>
            <b/>
            <sz val="9"/>
            <color indexed="81"/>
            <rFont val="Tahoma"/>
            <family val="2"/>
          </rPr>
          <t>Dominique:</t>
        </r>
        <r>
          <rPr>
            <sz val="9"/>
            <color indexed="81"/>
            <rFont val="Tahoma"/>
            <family val="2"/>
          </rPr>
          <t xml:space="preserve">
Mettre seulement Non ou date si délai d'utilisation
</t>
        </r>
      </text>
    </comment>
    <comment ref="A832" authorId="0" shapeId="0" xr:uid="{1C470505-E28C-47C1-BD63-9AAE1D4BC43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32" authorId="0" shapeId="0" xr:uid="{6A01C60F-B3CF-49CD-BEF6-9A1BB31078F7}">
      <text>
        <r>
          <rPr>
            <b/>
            <sz val="9"/>
            <color indexed="81"/>
            <rFont val="Tahoma"/>
            <family val="2"/>
          </rPr>
          <t>Dominique:</t>
        </r>
        <r>
          <rPr>
            <sz val="9"/>
            <color indexed="81"/>
            <rFont val="Tahoma"/>
            <family val="2"/>
          </rPr>
          <t xml:space="preserve">
Mettre seulement Non ou date si délai d'utilisation
</t>
        </r>
      </text>
    </comment>
    <comment ref="A833" authorId="0" shapeId="0" xr:uid="{82F7DADA-3032-4414-9DE5-40F2E96C096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33" authorId="0" shapeId="0" xr:uid="{7E7387A6-28D2-408C-B8E4-19028EC627C0}">
      <text>
        <r>
          <rPr>
            <b/>
            <sz val="9"/>
            <color indexed="81"/>
            <rFont val="Tahoma"/>
            <family val="2"/>
          </rPr>
          <t>Dominique:</t>
        </r>
        <r>
          <rPr>
            <sz val="9"/>
            <color indexed="81"/>
            <rFont val="Tahoma"/>
            <family val="2"/>
          </rPr>
          <t xml:space="preserve">
Mettre seulement Non ou date si délai d'utilisation
</t>
        </r>
      </text>
    </comment>
    <comment ref="A834" authorId="0" shapeId="0" xr:uid="{8C34A2A2-6BF1-4D6E-A645-C06831D57E6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34" authorId="0" shapeId="0" xr:uid="{588CC260-3D64-4EE3-AE7A-2A979E05DF89}">
      <text>
        <r>
          <rPr>
            <b/>
            <sz val="9"/>
            <color indexed="81"/>
            <rFont val="Tahoma"/>
            <family val="2"/>
          </rPr>
          <t>Dominique:</t>
        </r>
        <r>
          <rPr>
            <sz val="9"/>
            <color indexed="81"/>
            <rFont val="Tahoma"/>
            <family val="2"/>
          </rPr>
          <t xml:space="preserve">
Mettre seulement Non ou date si délai d'utilisation
</t>
        </r>
      </text>
    </comment>
    <comment ref="A835" authorId="0" shapeId="0" xr:uid="{15FE4DCE-CC39-42CC-98C0-C5DBD28C068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35" authorId="0" shapeId="0" xr:uid="{2FD8D2CD-7619-46F4-968F-6808ADF84D2C}">
      <text>
        <r>
          <rPr>
            <b/>
            <sz val="9"/>
            <color indexed="81"/>
            <rFont val="Tahoma"/>
            <family val="2"/>
          </rPr>
          <t>Dominique:</t>
        </r>
        <r>
          <rPr>
            <sz val="9"/>
            <color indexed="81"/>
            <rFont val="Tahoma"/>
            <family val="2"/>
          </rPr>
          <t xml:space="preserve">
Mettre seulement Non ou date si délai d'utilisation
</t>
        </r>
      </text>
    </comment>
    <comment ref="A836" authorId="0" shapeId="0" xr:uid="{E139FC7B-80C9-4EAA-B3B8-E472B0A3FD2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36" authorId="0" shapeId="0" xr:uid="{5707346C-67D8-4196-ABEC-C85B48FA58F0}">
      <text>
        <r>
          <rPr>
            <b/>
            <sz val="9"/>
            <color indexed="81"/>
            <rFont val="Tahoma"/>
            <family val="2"/>
          </rPr>
          <t>Dominique:</t>
        </r>
        <r>
          <rPr>
            <sz val="9"/>
            <color indexed="81"/>
            <rFont val="Tahoma"/>
            <family val="2"/>
          </rPr>
          <t xml:space="preserve">
Mettre seulement Non ou date si délai d'utilisation
</t>
        </r>
      </text>
    </comment>
    <comment ref="A837" authorId="0" shapeId="0" xr:uid="{7353FED6-B8A6-48D0-BFBA-3887504C4FD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37" authorId="0" shapeId="0" xr:uid="{B55AD8E6-76C9-47DE-836D-6DECC63A1B6E}">
      <text>
        <r>
          <rPr>
            <b/>
            <sz val="9"/>
            <color indexed="81"/>
            <rFont val="Tahoma"/>
            <family val="2"/>
          </rPr>
          <t>Dominique:</t>
        </r>
        <r>
          <rPr>
            <sz val="9"/>
            <color indexed="81"/>
            <rFont val="Tahoma"/>
            <family val="2"/>
          </rPr>
          <t xml:space="preserve">
Mettre seulement Non ou date si délai d'utilisation
</t>
        </r>
      </text>
    </comment>
    <comment ref="A838" authorId="0" shapeId="0" xr:uid="{F2A09A83-91C6-4F52-82C7-9E1361C56DF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38" authorId="0" shapeId="0" xr:uid="{9C0C5558-5A8A-4B5A-BD97-677BD52B83B7}">
      <text>
        <r>
          <rPr>
            <b/>
            <sz val="9"/>
            <color indexed="81"/>
            <rFont val="Tahoma"/>
            <family val="2"/>
          </rPr>
          <t>Dominique:</t>
        </r>
        <r>
          <rPr>
            <sz val="9"/>
            <color indexed="81"/>
            <rFont val="Tahoma"/>
            <family val="2"/>
          </rPr>
          <t xml:space="preserve">
Mettre seulement Non ou date si délai d'utilisation
</t>
        </r>
      </text>
    </comment>
    <comment ref="A839" authorId="0" shapeId="0" xr:uid="{C9E1FCFA-679D-49C4-BAC2-D36E45109C3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39" authorId="0" shapeId="0" xr:uid="{E8CD8785-8AE2-4E2F-97CC-79AAC756EBA3}">
      <text>
        <r>
          <rPr>
            <b/>
            <sz val="9"/>
            <color indexed="81"/>
            <rFont val="Tahoma"/>
            <family val="2"/>
          </rPr>
          <t>Dominique:</t>
        </r>
        <r>
          <rPr>
            <sz val="9"/>
            <color indexed="81"/>
            <rFont val="Tahoma"/>
            <family val="2"/>
          </rPr>
          <t xml:space="preserve">
Mettre seulement Non ou date si délai d'utilisation
</t>
        </r>
      </text>
    </comment>
    <comment ref="A840" authorId="0" shapeId="0" xr:uid="{8AEEC564-16E2-4B6E-AF5F-84D0A3CC43C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40" authorId="0" shapeId="0" xr:uid="{B2CCE016-ADD5-4EC2-B48C-E05883CBB0F5}">
      <text>
        <r>
          <rPr>
            <b/>
            <sz val="9"/>
            <color indexed="81"/>
            <rFont val="Tahoma"/>
            <family val="2"/>
          </rPr>
          <t>Dominique:</t>
        </r>
        <r>
          <rPr>
            <sz val="9"/>
            <color indexed="81"/>
            <rFont val="Tahoma"/>
            <family val="2"/>
          </rPr>
          <t xml:space="preserve">
Mettre seulement Non ou date si délai d'utilisation
</t>
        </r>
      </text>
    </comment>
    <comment ref="A841" authorId="0" shapeId="0" xr:uid="{29B0CCC3-2327-4EAF-BA09-5DE391AD0D8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41" authorId="0" shapeId="0" xr:uid="{3064B48C-2D62-45DB-A043-F90BE19E3777}">
      <text>
        <r>
          <rPr>
            <b/>
            <sz val="9"/>
            <color indexed="81"/>
            <rFont val="Tahoma"/>
            <family val="2"/>
          </rPr>
          <t>Dominique:</t>
        </r>
        <r>
          <rPr>
            <sz val="9"/>
            <color indexed="81"/>
            <rFont val="Tahoma"/>
            <family val="2"/>
          </rPr>
          <t xml:space="preserve">
Mettre seulement Non ou date si délai d'utilisation
</t>
        </r>
      </text>
    </comment>
    <comment ref="A842" authorId="0" shapeId="0" xr:uid="{2694BFE3-8B99-4DB9-AE92-9973DDED8F7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42" authorId="0" shapeId="0" xr:uid="{3829A631-7999-42A9-A8F5-AE9E55EC8217}">
      <text>
        <r>
          <rPr>
            <b/>
            <sz val="9"/>
            <color indexed="81"/>
            <rFont val="Tahoma"/>
            <family val="2"/>
          </rPr>
          <t>Dominique:</t>
        </r>
        <r>
          <rPr>
            <sz val="9"/>
            <color indexed="81"/>
            <rFont val="Tahoma"/>
            <family val="2"/>
          </rPr>
          <t xml:space="preserve">
Mettre seulement Non ou date si délai d'utilisation
</t>
        </r>
      </text>
    </comment>
    <comment ref="A843" authorId="0" shapeId="0" xr:uid="{55CF4A13-7F3C-4A17-861A-F174719E891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43" authorId="0" shapeId="0" xr:uid="{3A936110-F353-4747-8F5D-66E590B6D38F}">
      <text>
        <r>
          <rPr>
            <b/>
            <sz val="9"/>
            <color indexed="81"/>
            <rFont val="Tahoma"/>
            <family val="2"/>
          </rPr>
          <t>Dominique:</t>
        </r>
        <r>
          <rPr>
            <sz val="9"/>
            <color indexed="81"/>
            <rFont val="Tahoma"/>
            <family val="2"/>
          </rPr>
          <t xml:space="preserve">
Mettre seulement Non ou date si délai d'utilisation
</t>
        </r>
      </text>
    </comment>
    <comment ref="A844" authorId="0" shapeId="0" xr:uid="{18C64FF1-5D22-4ED1-B187-B0727F2C318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44" authorId="0" shapeId="0" xr:uid="{E5CB5ECE-4117-449C-B48A-EEE66F95109E}">
      <text>
        <r>
          <rPr>
            <b/>
            <sz val="9"/>
            <color indexed="81"/>
            <rFont val="Tahoma"/>
            <family val="2"/>
          </rPr>
          <t>Dominique:</t>
        </r>
        <r>
          <rPr>
            <sz val="9"/>
            <color indexed="81"/>
            <rFont val="Tahoma"/>
            <family val="2"/>
          </rPr>
          <t xml:space="preserve">
Mettre seulement Non ou date si délai d'utilisation
</t>
        </r>
      </text>
    </comment>
    <comment ref="A845" authorId="0" shapeId="0" xr:uid="{6049D9DD-7CE9-4097-A900-5E4A775B2EC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45" authorId="0" shapeId="0" xr:uid="{A7C440B2-6784-441B-9812-2D52160C36FB}">
      <text>
        <r>
          <rPr>
            <b/>
            <sz val="9"/>
            <color indexed="81"/>
            <rFont val="Tahoma"/>
            <family val="2"/>
          </rPr>
          <t>Dominique:</t>
        </r>
        <r>
          <rPr>
            <sz val="9"/>
            <color indexed="81"/>
            <rFont val="Tahoma"/>
            <family val="2"/>
          </rPr>
          <t xml:space="preserve">
Mettre seulement Non ou date si délai d'utilisation
</t>
        </r>
      </text>
    </comment>
    <comment ref="A846" authorId="0" shapeId="0" xr:uid="{A173FA0A-34A7-4848-84CA-18EB9196015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46" authorId="0" shapeId="0" xr:uid="{14A59601-1491-4211-ABD6-B6A98EF36E8C}">
      <text>
        <r>
          <rPr>
            <b/>
            <sz val="9"/>
            <color indexed="81"/>
            <rFont val="Tahoma"/>
            <family val="2"/>
          </rPr>
          <t>Dominique:</t>
        </r>
        <r>
          <rPr>
            <sz val="9"/>
            <color indexed="81"/>
            <rFont val="Tahoma"/>
            <family val="2"/>
          </rPr>
          <t xml:space="preserve">
Mettre seulement Non ou date si délai d'utilisation
</t>
        </r>
      </text>
    </comment>
    <comment ref="A847" authorId="0" shapeId="0" xr:uid="{46E047ED-D0E7-4C26-A83F-93E7BABDA2F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47" authorId="0" shapeId="0" xr:uid="{71015059-2FED-4873-A3E1-6A761D8D82CB}">
      <text>
        <r>
          <rPr>
            <b/>
            <sz val="9"/>
            <color indexed="81"/>
            <rFont val="Tahoma"/>
            <family val="2"/>
          </rPr>
          <t>Dominique:</t>
        </r>
        <r>
          <rPr>
            <sz val="9"/>
            <color indexed="81"/>
            <rFont val="Tahoma"/>
            <family val="2"/>
          </rPr>
          <t xml:space="preserve">
Mettre seulement Non ou date si délai d'utilisation
</t>
        </r>
      </text>
    </comment>
    <comment ref="A848" authorId="0" shapeId="0" xr:uid="{A138E688-50DD-4887-B7FD-DE63F5ACDE5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48" authorId="0" shapeId="0" xr:uid="{23848F2C-141E-4400-BA21-6B6C750BA788}">
      <text>
        <r>
          <rPr>
            <b/>
            <sz val="9"/>
            <color indexed="81"/>
            <rFont val="Tahoma"/>
            <family val="2"/>
          </rPr>
          <t>Dominique:</t>
        </r>
        <r>
          <rPr>
            <sz val="9"/>
            <color indexed="81"/>
            <rFont val="Tahoma"/>
            <family val="2"/>
          </rPr>
          <t xml:space="preserve">
Mettre seulement Non ou date si délai d'utilisation
</t>
        </r>
      </text>
    </comment>
    <comment ref="A849" authorId="0" shapeId="0" xr:uid="{0D97D14B-4D79-4250-ACF1-2AC649B13BB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49" authorId="0" shapeId="0" xr:uid="{0270F261-BDF6-4EED-ABDD-E528A97C38E2}">
      <text>
        <r>
          <rPr>
            <b/>
            <sz val="9"/>
            <color indexed="81"/>
            <rFont val="Tahoma"/>
            <family val="2"/>
          </rPr>
          <t>Dominique:</t>
        </r>
        <r>
          <rPr>
            <sz val="9"/>
            <color indexed="81"/>
            <rFont val="Tahoma"/>
            <family val="2"/>
          </rPr>
          <t xml:space="preserve">
Mettre seulement Non ou date si délai d'utilisation
</t>
        </r>
      </text>
    </comment>
    <comment ref="A850" authorId="0" shapeId="0" xr:uid="{07C2071B-19A4-44C7-98C7-97BCF908051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50" authorId="0" shapeId="0" xr:uid="{FA294680-C7F1-4677-9F7B-BE8B8AB5B9C6}">
      <text>
        <r>
          <rPr>
            <b/>
            <sz val="9"/>
            <color indexed="81"/>
            <rFont val="Tahoma"/>
            <family val="2"/>
          </rPr>
          <t>Dominique:</t>
        </r>
        <r>
          <rPr>
            <sz val="9"/>
            <color indexed="81"/>
            <rFont val="Tahoma"/>
            <family val="2"/>
          </rPr>
          <t xml:space="preserve">
Mettre seulement Non ou date si délai d'utilisation
</t>
        </r>
      </text>
    </comment>
    <comment ref="A851" authorId="0" shapeId="0" xr:uid="{7E99DB4D-9196-4301-990E-983B772E8FB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51" authorId="0" shapeId="0" xr:uid="{B7EFEC2D-B240-4835-8DFF-91C5BB4D1232}">
      <text>
        <r>
          <rPr>
            <b/>
            <sz val="9"/>
            <color indexed="81"/>
            <rFont val="Tahoma"/>
            <family val="2"/>
          </rPr>
          <t>Dominique:</t>
        </r>
        <r>
          <rPr>
            <sz val="9"/>
            <color indexed="81"/>
            <rFont val="Tahoma"/>
            <family val="2"/>
          </rPr>
          <t xml:space="preserve">
Mettre seulement Non ou date si délai d'utilisation
</t>
        </r>
      </text>
    </comment>
    <comment ref="A852" authorId="0" shapeId="0" xr:uid="{7DE73AF1-DF1E-4376-A9A5-CC5C06B54462}">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52" authorId="0" shapeId="0" xr:uid="{9698EF02-BED3-48BD-B0A4-7E0CB8D580BE}">
      <text>
        <r>
          <rPr>
            <b/>
            <sz val="9"/>
            <color indexed="81"/>
            <rFont val="Tahoma"/>
            <family val="2"/>
          </rPr>
          <t>Dominique:</t>
        </r>
        <r>
          <rPr>
            <sz val="9"/>
            <color indexed="81"/>
            <rFont val="Tahoma"/>
            <family val="2"/>
          </rPr>
          <t xml:space="preserve">
Mettre seulement Non ou date si délai d'utilisation
</t>
        </r>
      </text>
    </comment>
    <comment ref="A853" authorId="0" shapeId="0" xr:uid="{5312C71A-27E6-49D5-88A6-F243712554C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53" authorId="0" shapeId="0" xr:uid="{4B9DE6C6-5DCF-4A81-8AB6-A66CB9813151}">
      <text>
        <r>
          <rPr>
            <b/>
            <sz val="9"/>
            <color indexed="81"/>
            <rFont val="Tahoma"/>
            <family val="2"/>
          </rPr>
          <t>Dominique:</t>
        </r>
        <r>
          <rPr>
            <sz val="9"/>
            <color indexed="81"/>
            <rFont val="Tahoma"/>
            <family val="2"/>
          </rPr>
          <t xml:space="preserve">
Mettre seulement Non ou date si délai d'utilisation
</t>
        </r>
      </text>
    </comment>
    <comment ref="A854" authorId="0" shapeId="0" xr:uid="{145956CA-6803-4026-98F5-B9A76275835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54" authorId="0" shapeId="0" xr:uid="{C3CC3C52-847F-4328-9EC1-6918ABD3DC11}">
      <text>
        <r>
          <rPr>
            <b/>
            <sz val="9"/>
            <color indexed="81"/>
            <rFont val="Tahoma"/>
            <family val="2"/>
          </rPr>
          <t>Dominique:</t>
        </r>
        <r>
          <rPr>
            <sz val="9"/>
            <color indexed="81"/>
            <rFont val="Tahoma"/>
            <family val="2"/>
          </rPr>
          <t xml:space="preserve">
Mettre seulement Non ou date si délai d'utilisation
</t>
        </r>
      </text>
    </comment>
    <comment ref="A855" authorId="0" shapeId="0" xr:uid="{042781ED-21EE-403C-A421-E06C3B8AAD2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55" authorId="0" shapeId="0" xr:uid="{69DE4BAC-195E-40E3-AD43-1133D415403F}">
      <text>
        <r>
          <rPr>
            <b/>
            <sz val="9"/>
            <color indexed="81"/>
            <rFont val="Tahoma"/>
            <family val="2"/>
          </rPr>
          <t>Dominique:</t>
        </r>
        <r>
          <rPr>
            <sz val="9"/>
            <color indexed="81"/>
            <rFont val="Tahoma"/>
            <family val="2"/>
          </rPr>
          <t xml:space="preserve">
Mettre seulement Non ou date si délai d'utilisation
</t>
        </r>
      </text>
    </comment>
    <comment ref="A856" authorId="0" shapeId="0" xr:uid="{0C6B3A72-85CF-4ACA-AE05-8A3E63609F8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56" authorId="0" shapeId="0" xr:uid="{87C70CF3-FDAA-442E-B65F-2D3CC0643BDB}">
      <text>
        <r>
          <rPr>
            <b/>
            <sz val="9"/>
            <color indexed="81"/>
            <rFont val="Tahoma"/>
            <family val="2"/>
          </rPr>
          <t>Dominique:</t>
        </r>
        <r>
          <rPr>
            <sz val="9"/>
            <color indexed="81"/>
            <rFont val="Tahoma"/>
            <family val="2"/>
          </rPr>
          <t xml:space="preserve">
Mettre seulement Non ou date si délai d'utilisation
</t>
        </r>
      </text>
    </comment>
    <comment ref="A857" authorId="0" shapeId="0" xr:uid="{861B9916-DD42-433C-BF4C-3266AF00B6A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57" authorId="0" shapeId="0" xr:uid="{4A21E47E-51DD-4ADE-AE16-35FD6A9B0752}">
      <text>
        <r>
          <rPr>
            <b/>
            <sz val="9"/>
            <color indexed="81"/>
            <rFont val="Tahoma"/>
            <family val="2"/>
          </rPr>
          <t>Dominique:</t>
        </r>
        <r>
          <rPr>
            <sz val="9"/>
            <color indexed="81"/>
            <rFont val="Tahoma"/>
            <family val="2"/>
          </rPr>
          <t xml:space="preserve">
Mettre seulement Non ou date si délai d'utilisation
</t>
        </r>
      </text>
    </comment>
    <comment ref="A858" authorId="0" shapeId="0" xr:uid="{64E43786-1F03-447C-B858-261C23386B9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58" authorId="0" shapeId="0" xr:uid="{35C4F5DB-A377-4BAF-A0F2-52403633FE67}">
      <text>
        <r>
          <rPr>
            <b/>
            <sz val="9"/>
            <color indexed="81"/>
            <rFont val="Tahoma"/>
            <family val="2"/>
          </rPr>
          <t>Dominique:</t>
        </r>
        <r>
          <rPr>
            <sz val="9"/>
            <color indexed="81"/>
            <rFont val="Tahoma"/>
            <family val="2"/>
          </rPr>
          <t xml:space="preserve">
Mettre seulement Non ou date si délai d'utilisation
</t>
        </r>
      </text>
    </comment>
    <comment ref="A859" authorId="0" shapeId="0" xr:uid="{B8BA02AB-0B13-4704-A602-8D09FC9AC14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59" authorId="0" shapeId="0" xr:uid="{43FC2D3E-816C-4602-9868-35B03615D193}">
      <text>
        <r>
          <rPr>
            <b/>
            <sz val="9"/>
            <color indexed="81"/>
            <rFont val="Tahoma"/>
            <family val="2"/>
          </rPr>
          <t>Dominique:</t>
        </r>
        <r>
          <rPr>
            <sz val="9"/>
            <color indexed="81"/>
            <rFont val="Tahoma"/>
            <family val="2"/>
          </rPr>
          <t xml:space="preserve">
Mettre seulement Non ou date si délai d'utilisation
</t>
        </r>
      </text>
    </comment>
    <comment ref="A860" authorId="0" shapeId="0" xr:uid="{441D51CB-5832-44DE-A8E7-48C0AF15F71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60" authorId="0" shapeId="0" xr:uid="{CD06F644-1958-4643-A686-34CA1697A70F}">
      <text>
        <r>
          <rPr>
            <b/>
            <sz val="9"/>
            <color indexed="81"/>
            <rFont val="Tahoma"/>
            <family val="2"/>
          </rPr>
          <t>Dominique:</t>
        </r>
        <r>
          <rPr>
            <sz val="9"/>
            <color indexed="81"/>
            <rFont val="Tahoma"/>
            <family val="2"/>
          </rPr>
          <t xml:space="preserve">
Mettre seulement Non ou date si délai d'utilisation
</t>
        </r>
      </text>
    </comment>
    <comment ref="A861" authorId="0" shapeId="0" xr:uid="{83F227E3-A5C4-4D7B-A93B-6817B96C40E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61" authorId="0" shapeId="0" xr:uid="{02DFEBE3-6741-4674-9C4E-0B2B9E069771}">
      <text>
        <r>
          <rPr>
            <b/>
            <sz val="9"/>
            <color indexed="81"/>
            <rFont val="Tahoma"/>
            <family val="2"/>
          </rPr>
          <t>Dominique:</t>
        </r>
        <r>
          <rPr>
            <sz val="9"/>
            <color indexed="81"/>
            <rFont val="Tahoma"/>
            <family val="2"/>
          </rPr>
          <t xml:space="preserve">
Mettre seulement Non ou date si délai d'utilisation
</t>
        </r>
      </text>
    </comment>
    <comment ref="A862" authorId="0" shapeId="0" xr:uid="{D30DBB0A-D2B0-41FF-AAC7-6BB65E0028D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62" authorId="0" shapeId="0" xr:uid="{20A7DE6E-75B4-4B3B-8C9B-13AF1F892B31}">
      <text>
        <r>
          <rPr>
            <b/>
            <sz val="9"/>
            <color indexed="81"/>
            <rFont val="Tahoma"/>
            <family val="2"/>
          </rPr>
          <t>Dominique:</t>
        </r>
        <r>
          <rPr>
            <sz val="9"/>
            <color indexed="81"/>
            <rFont val="Tahoma"/>
            <family val="2"/>
          </rPr>
          <t xml:space="preserve">
Mettre seulement Non ou date si délai d'utilisation
</t>
        </r>
      </text>
    </comment>
    <comment ref="A863" authorId="0" shapeId="0" xr:uid="{881A09DF-CE8C-4093-8DA6-4C97A866F25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63" authorId="0" shapeId="0" xr:uid="{4B2445A3-B2CF-4523-A1FF-D8CA39AF2B3B}">
      <text>
        <r>
          <rPr>
            <b/>
            <sz val="9"/>
            <color indexed="81"/>
            <rFont val="Tahoma"/>
            <family val="2"/>
          </rPr>
          <t>Dominique:</t>
        </r>
        <r>
          <rPr>
            <sz val="9"/>
            <color indexed="81"/>
            <rFont val="Tahoma"/>
            <family val="2"/>
          </rPr>
          <t xml:space="preserve">
Mettre seulement Non ou date si délai d'utilisation
</t>
        </r>
      </text>
    </comment>
    <comment ref="A864" authorId="0" shapeId="0" xr:uid="{C4951243-59E7-43E7-A995-2B4C0C322B1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64" authorId="0" shapeId="0" xr:uid="{C61344A5-AD35-401C-B09C-329718364CD9}">
      <text>
        <r>
          <rPr>
            <b/>
            <sz val="9"/>
            <color indexed="81"/>
            <rFont val="Tahoma"/>
            <family val="2"/>
          </rPr>
          <t>Dominique:</t>
        </r>
        <r>
          <rPr>
            <sz val="9"/>
            <color indexed="81"/>
            <rFont val="Tahoma"/>
            <family val="2"/>
          </rPr>
          <t xml:space="preserve">
Mettre seulement Non ou date si délai d'utilisation
</t>
        </r>
      </text>
    </comment>
    <comment ref="A865" authorId="0" shapeId="0" xr:uid="{E48A482F-EAA7-4B29-8083-B9F3125E0DA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65" authorId="0" shapeId="0" xr:uid="{93703575-5AAD-495A-8A05-FE196A02DB08}">
      <text>
        <r>
          <rPr>
            <b/>
            <sz val="9"/>
            <color indexed="81"/>
            <rFont val="Tahoma"/>
            <family val="2"/>
          </rPr>
          <t>Dominique:</t>
        </r>
        <r>
          <rPr>
            <sz val="9"/>
            <color indexed="81"/>
            <rFont val="Tahoma"/>
            <family val="2"/>
          </rPr>
          <t xml:space="preserve">
Mettre seulement Non ou date si délai d'utilisation
</t>
        </r>
      </text>
    </comment>
    <comment ref="A866" authorId="0" shapeId="0" xr:uid="{C9BD6A06-34B8-4FAD-A526-539D519DEC9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66" authorId="0" shapeId="0" xr:uid="{9A5C1678-66CE-49CD-AA8E-7F4547467FA7}">
      <text>
        <r>
          <rPr>
            <b/>
            <sz val="9"/>
            <color indexed="81"/>
            <rFont val="Tahoma"/>
            <family val="2"/>
          </rPr>
          <t>Dominique:</t>
        </r>
        <r>
          <rPr>
            <sz val="9"/>
            <color indexed="81"/>
            <rFont val="Tahoma"/>
            <family val="2"/>
          </rPr>
          <t xml:space="preserve">
Mettre seulement Non ou date si délai d'utilisation
</t>
        </r>
      </text>
    </comment>
    <comment ref="A867" authorId="0" shapeId="0" xr:uid="{713DF7D6-E33D-4B1C-9905-FD7841D4CC6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67" authorId="0" shapeId="0" xr:uid="{AEBFEAA7-4042-4B7E-9DA6-B691B0BB079C}">
      <text>
        <r>
          <rPr>
            <b/>
            <sz val="9"/>
            <color indexed="81"/>
            <rFont val="Tahoma"/>
            <family val="2"/>
          </rPr>
          <t>Dominique:</t>
        </r>
        <r>
          <rPr>
            <sz val="9"/>
            <color indexed="81"/>
            <rFont val="Tahoma"/>
            <family val="2"/>
          </rPr>
          <t xml:space="preserve">
Mettre seulement Non ou date si délai d'utilisation
</t>
        </r>
      </text>
    </comment>
    <comment ref="A868" authorId="0" shapeId="0" xr:uid="{6FBED396-2130-4573-BA36-C0A6D4A37B3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68" authorId="0" shapeId="0" xr:uid="{5FAC6316-4CAC-4B98-AE7E-23FFA29E1638}">
      <text>
        <r>
          <rPr>
            <b/>
            <sz val="9"/>
            <color indexed="81"/>
            <rFont val="Tahoma"/>
            <family val="2"/>
          </rPr>
          <t>Dominique:</t>
        </r>
        <r>
          <rPr>
            <sz val="9"/>
            <color indexed="81"/>
            <rFont val="Tahoma"/>
            <family val="2"/>
          </rPr>
          <t xml:space="preserve">
Mettre seulement Non ou date si délai d'utilisation
</t>
        </r>
      </text>
    </comment>
    <comment ref="A869" authorId="0" shapeId="0" xr:uid="{80C441A9-6DCB-49F8-85E6-4CD86459755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69" authorId="0" shapeId="0" xr:uid="{9EFB4BFD-373E-4ECB-8894-B8FE7C19419B}">
      <text>
        <r>
          <rPr>
            <b/>
            <sz val="9"/>
            <color indexed="81"/>
            <rFont val="Tahoma"/>
            <family val="2"/>
          </rPr>
          <t>Dominique:</t>
        </r>
        <r>
          <rPr>
            <sz val="9"/>
            <color indexed="81"/>
            <rFont val="Tahoma"/>
            <family val="2"/>
          </rPr>
          <t xml:space="preserve">
Mettre seulement Non ou date si délai d'utilisation
</t>
        </r>
      </text>
    </comment>
    <comment ref="A870" authorId="0" shapeId="0" xr:uid="{396A1A17-12AF-43AB-83E8-56D3B451D0C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70" authorId="0" shapeId="0" xr:uid="{7133EC2C-AB14-4B51-93DC-66F1FA0FCEBF}">
      <text>
        <r>
          <rPr>
            <b/>
            <sz val="9"/>
            <color indexed="81"/>
            <rFont val="Tahoma"/>
            <family val="2"/>
          </rPr>
          <t>Dominique:</t>
        </r>
        <r>
          <rPr>
            <sz val="9"/>
            <color indexed="81"/>
            <rFont val="Tahoma"/>
            <family val="2"/>
          </rPr>
          <t xml:space="preserve">
Mettre seulement Non ou date si délai d'utilisation
</t>
        </r>
      </text>
    </comment>
    <comment ref="A871" authorId="0" shapeId="0" xr:uid="{3730F9AB-76DA-4BCE-B8C8-74112D19432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71" authorId="0" shapeId="0" xr:uid="{4F8A3103-2B95-43DE-88D5-A6D3B5F6DCF8}">
      <text>
        <r>
          <rPr>
            <b/>
            <sz val="9"/>
            <color indexed="81"/>
            <rFont val="Tahoma"/>
            <family val="2"/>
          </rPr>
          <t>Dominique:</t>
        </r>
        <r>
          <rPr>
            <sz val="9"/>
            <color indexed="81"/>
            <rFont val="Tahoma"/>
            <family val="2"/>
          </rPr>
          <t xml:space="preserve">
Mettre seulement Non ou date si délai d'utilisation
</t>
        </r>
      </text>
    </comment>
    <comment ref="A872" authorId="0" shapeId="0" xr:uid="{4F414614-9E8C-451D-8329-0CEB590CB88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72" authorId="0" shapeId="0" xr:uid="{AE8447E5-8B08-4A12-ABE3-B6F53A2AA30D}">
      <text>
        <r>
          <rPr>
            <b/>
            <sz val="9"/>
            <color indexed="81"/>
            <rFont val="Tahoma"/>
            <family val="2"/>
          </rPr>
          <t>Dominique:</t>
        </r>
        <r>
          <rPr>
            <sz val="9"/>
            <color indexed="81"/>
            <rFont val="Tahoma"/>
            <family val="2"/>
          </rPr>
          <t xml:space="preserve">
Mettre seulement Non ou date si délai d'utilisation
</t>
        </r>
      </text>
    </comment>
    <comment ref="A873" authorId="0" shapeId="0" xr:uid="{78279F81-0219-440D-A6B9-651E0494F85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73" authorId="0" shapeId="0" xr:uid="{7DFBCCE2-6BBE-41D7-A947-483A0A329F09}">
      <text>
        <r>
          <rPr>
            <b/>
            <sz val="9"/>
            <color indexed="81"/>
            <rFont val="Tahoma"/>
            <family val="2"/>
          </rPr>
          <t>Dominique:</t>
        </r>
        <r>
          <rPr>
            <sz val="9"/>
            <color indexed="81"/>
            <rFont val="Tahoma"/>
            <family val="2"/>
          </rPr>
          <t xml:space="preserve">
Mettre seulement Non ou date si délai d'utilisation
</t>
        </r>
      </text>
    </comment>
    <comment ref="A874" authorId="0" shapeId="0" xr:uid="{000B8C0D-0AF0-48FE-BA91-8ECEE182EFE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74" authorId="0" shapeId="0" xr:uid="{F1492896-C270-40B7-841C-1D16E6ADBCA3}">
      <text>
        <r>
          <rPr>
            <b/>
            <sz val="9"/>
            <color indexed="81"/>
            <rFont val="Tahoma"/>
            <family val="2"/>
          </rPr>
          <t>Dominique:</t>
        </r>
        <r>
          <rPr>
            <sz val="9"/>
            <color indexed="81"/>
            <rFont val="Tahoma"/>
            <family val="2"/>
          </rPr>
          <t xml:space="preserve">
Mettre seulement Non ou date si délai d'utilisation
</t>
        </r>
      </text>
    </comment>
    <comment ref="A875" authorId="0" shapeId="0" xr:uid="{1B45CDEF-D6F1-4576-8413-EBEA82C5170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75" authorId="0" shapeId="0" xr:uid="{158F9820-AA51-4B7B-AB61-A88FDBF1FCD0}">
      <text>
        <r>
          <rPr>
            <b/>
            <sz val="9"/>
            <color indexed="81"/>
            <rFont val="Tahoma"/>
            <family val="2"/>
          </rPr>
          <t>Dominique:</t>
        </r>
        <r>
          <rPr>
            <sz val="9"/>
            <color indexed="81"/>
            <rFont val="Tahoma"/>
            <family val="2"/>
          </rPr>
          <t xml:space="preserve">
Mettre seulement Non ou date si délai d'utilisation
</t>
        </r>
      </text>
    </comment>
    <comment ref="A876" authorId="0" shapeId="0" xr:uid="{57758559-ABB3-4CFD-BA6E-E9FABCB8D67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76" authorId="0" shapeId="0" xr:uid="{F66710D1-BDA8-406F-B640-87499E732208}">
      <text>
        <r>
          <rPr>
            <b/>
            <sz val="9"/>
            <color indexed="81"/>
            <rFont val="Tahoma"/>
            <family val="2"/>
          </rPr>
          <t>Dominique:</t>
        </r>
        <r>
          <rPr>
            <sz val="9"/>
            <color indexed="81"/>
            <rFont val="Tahoma"/>
            <family val="2"/>
          </rPr>
          <t xml:space="preserve">
Mettre seulement Non ou date si délai d'utilisation
</t>
        </r>
      </text>
    </comment>
    <comment ref="A877" authorId="0" shapeId="0" xr:uid="{92359D68-42DB-4A1D-9DEB-6BF1513EFFC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77" authorId="0" shapeId="0" xr:uid="{D975C5E4-0ABA-4519-BF8D-3DF4AB23DD6D}">
      <text>
        <r>
          <rPr>
            <b/>
            <sz val="9"/>
            <color indexed="81"/>
            <rFont val="Tahoma"/>
            <family val="2"/>
          </rPr>
          <t>Dominique:</t>
        </r>
        <r>
          <rPr>
            <sz val="9"/>
            <color indexed="81"/>
            <rFont val="Tahoma"/>
            <family val="2"/>
          </rPr>
          <t xml:space="preserve">
Mettre seulement Non ou date si délai d'utilisation
</t>
        </r>
      </text>
    </comment>
    <comment ref="A878" authorId="0" shapeId="0" xr:uid="{71430AB3-9367-4E65-9287-5AB20928015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78" authorId="0" shapeId="0" xr:uid="{9D5783E5-2DDF-42A4-A3EF-5A9E5C6C8080}">
      <text>
        <r>
          <rPr>
            <b/>
            <sz val="9"/>
            <color indexed="81"/>
            <rFont val="Tahoma"/>
            <family val="2"/>
          </rPr>
          <t>Dominique:</t>
        </r>
        <r>
          <rPr>
            <sz val="9"/>
            <color indexed="81"/>
            <rFont val="Tahoma"/>
            <family val="2"/>
          </rPr>
          <t xml:space="preserve">
Mettre seulement Non ou date si délai d'utilisation
</t>
        </r>
      </text>
    </comment>
    <comment ref="A879" authorId="0" shapeId="0" xr:uid="{B78F0CCC-7CCD-47E6-884C-D6AD3DEC887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79" authorId="0" shapeId="0" xr:uid="{2F260A05-132F-4403-9796-F46C96F6B8A1}">
      <text>
        <r>
          <rPr>
            <b/>
            <sz val="9"/>
            <color indexed="81"/>
            <rFont val="Tahoma"/>
            <family val="2"/>
          </rPr>
          <t>Dominique:</t>
        </r>
        <r>
          <rPr>
            <sz val="9"/>
            <color indexed="81"/>
            <rFont val="Tahoma"/>
            <family val="2"/>
          </rPr>
          <t xml:space="preserve">
Mettre seulement Non ou date si délai d'utilisation
</t>
        </r>
      </text>
    </comment>
    <comment ref="A880" authorId="0" shapeId="0" xr:uid="{E07EF791-3CFD-4FD1-9E8E-BDAA7A3A9F8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80" authorId="0" shapeId="0" xr:uid="{29BE23E2-8B7F-4FA0-A9EC-9CE400C30D67}">
      <text>
        <r>
          <rPr>
            <b/>
            <sz val="9"/>
            <color indexed="81"/>
            <rFont val="Tahoma"/>
            <family val="2"/>
          </rPr>
          <t>Dominique:</t>
        </r>
        <r>
          <rPr>
            <sz val="9"/>
            <color indexed="81"/>
            <rFont val="Tahoma"/>
            <family val="2"/>
          </rPr>
          <t xml:space="preserve">
Mettre seulement Non ou date si délai d'utilisation
</t>
        </r>
      </text>
    </comment>
    <comment ref="A881" authorId="0" shapeId="0" xr:uid="{38C6358C-847A-4BEA-AF8E-4A7C9FC9904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81" authorId="0" shapeId="0" xr:uid="{393CC65A-85A9-48CD-9B2D-59429CFE3BFD}">
      <text>
        <r>
          <rPr>
            <b/>
            <sz val="9"/>
            <color indexed="81"/>
            <rFont val="Tahoma"/>
            <family val="2"/>
          </rPr>
          <t>Dominique:</t>
        </r>
        <r>
          <rPr>
            <sz val="9"/>
            <color indexed="81"/>
            <rFont val="Tahoma"/>
            <family val="2"/>
          </rPr>
          <t xml:space="preserve">
Mettre seulement Non ou date si délai d'utilisation
</t>
        </r>
      </text>
    </comment>
    <comment ref="A882" authorId="0" shapeId="0" xr:uid="{C65B0325-E1B5-4A07-9CAC-A391FE2DABA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82" authorId="0" shapeId="0" xr:uid="{B46AE4C5-A13A-4567-97B7-C5A4EB650E02}">
      <text>
        <r>
          <rPr>
            <b/>
            <sz val="9"/>
            <color indexed="81"/>
            <rFont val="Tahoma"/>
            <family val="2"/>
          </rPr>
          <t>Dominique:</t>
        </r>
        <r>
          <rPr>
            <sz val="9"/>
            <color indexed="81"/>
            <rFont val="Tahoma"/>
            <family val="2"/>
          </rPr>
          <t xml:space="preserve">
Mettre seulement Non ou date si délai d'utilisation
</t>
        </r>
      </text>
    </comment>
    <comment ref="A883" authorId="0" shapeId="0" xr:uid="{1B88D40C-E06F-4C9C-8DF1-2FB26560958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83" authorId="0" shapeId="0" xr:uid="{C761C516-DAD5-4EA9-B36D-217374C22B70}">
      <text>
        <r>
          <rPr>
            <b/>
            <sz val="9"/>
            <color indexed="81"/>
            <rFont val="Tahoma"/>
            <family val="2"/>
          </rPr>
          <t>Dominique:</t>
        </r>
        <r>
          <rPr>
            <sz val="9"/>
            <color indexed="81"/>
            <rFont val="Tahoma"/>
            <family val="2"/>
          </rPr>
          <t xml:space="preserve">
Mettre seulement Non ou date si délai d'utilisation
</t>
        </r>
      </text>
    </comment>
    <comment ref="A884" authorId="0" shapeId="0" xr:uid="{D29AB212-8B50-4833-B9C7-BDD523D1027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84" authorId="0" shapeId="0" xr:uid="{D0D2D182-2A1F-4605-8F94-B430ED6286DA}">
      <text>
        <r>
          <rPr>
            <b/>
            <sz val="9"/>
            <color indexed="81"/>
            <rFont val="Tahoma"/>
            <family val="2"/>
          </rPr>
          <t>Dominique:</t>
        </r>
        <r>
          <rPr>
            <sz val="9"/>
            <color indexed="81"/>
            <rFont val="Tahoma"/>
            <family val="2"/>
          </rPr>
          <t xml:space="preserve">
Mettre seulement Non ou date si délai d'utilisation
</t>
        </r>
      </text>
    </comment>
    <comment ref="A885" authorId="0" shapeId="0" xr:uid="{49F5466F-8BCE-4578-BA37-04E9612BBC7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85" authorId="0" shapeId="0" xr:uid="{477F646F-0E8B-409C-9C44-890C282074FE}">
      <text>
        <r>
          <rPr>
            <b/>
            <sz val="9"/>
            <color indexed="81"/>
            <rFont val="Tahoma"/>
            <family val="2"/>
          </rPr>
          <t>Dominique:</t>
        </r>
        <r>
          <rPr>
            <sz val="9"/>
            <color indexed="81"/>
            <rFont val="Tahoma"/>
            <family val="2"/>
          </rPr>
          <t xml:space="preserve">
Mettre seulement Non ou date si délai d'utilisation
</t>
        </r>
      </text>
    </comment>
    <comment ref="A886" authorId="0" shapeId="0" xr:uid="{B4ED58AE-9E0F-42D9-AC77-3B41676D058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86" authorId="0" shapeId="0" xr:uid="{2CFA68D8-AE5B-48E6-AA2F-3D36E478F62C}">
      <text>
        <r>
          <rPr>
            <b/>
            <sz val="9"/>
            <color indexed="81"/>
            <rFont val="Tahoma"/>
            <family val="2"/>
          </rPr>
          <t>Dominique:</t>
        </r>
        <r>
          <rPr>
            <sz val="9"/>
            <color indexed="81"/>
            <rFont val="Tahoma"/>
            <family val="2"/>
          </rPr>
          <t xml:space="preserve">
Mettre seulement Non ou date si délai d'utilisation
</t>
        </r>
      </text>
    </comment>
    <comment ref="A887" authorId="0" shapeId="0" xr:uid="{9683405D-8C55-4046-9BB9-62B03424C3D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87" authorId="0" shapeId="0" xr:uid="{39022490-AD52-42F3-9EAC-F33C00EB319E}">
      <text>
        <r>
          <rPr>
            <b/>
            <sz val="9"/>
            <color indexed="81"/>
            <rFont val="Tahoma"/>
            <family val="2"/>
          </rPr>
          <t>Dominique:</t>
        </r>
        <r>
          <rPr>
            <sz val="9"/>
            <color indexed="81"/>
            <rFont val="Tahoma"/>
            <family val="2"/>
          </rPr>
          <t xml:space="preserve">
Mettre seulement Non ou date si délai d'utilisation
</t>
        </r>
      </text>
    </comment>
    <comment ref="A888" authorId="0" shapeId="0" xr:uid="{81103634-242E-46B6-97AC-4570016FB38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88" authorId="0" shapeId="0" xr:uid="{6142606C-513B-43FB-94CF-EE79C5B46E41}">
      <text>
        <r>
          <rPr>
            <b/>
            <sz val="9"/>
            <color indexed="81"/>
            <rFont val="Tahoma"/>
            <family val="2"/>
          </rPr>
          <t>Dominique:</t>
        </r>
        <r>
          <rPr>
            <sz val="9"/>
            <color indexed="81"/>
            <rFont val="Tahoma"/>
            <family val="2"/>
          </rPr>
          <t xml:space="preserve">
Mettre seulement Non ou date si délai d'utilisation
</t>
        </r>
      </text>
    </comment>
    <comment ref="A889" authorId="0" shapeId="0" xr:uid="{464BA02C-5E59-433E-A091-85DBCBD3F22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89" authorId="0" shapeId="0" xr:uid="{9D824892-E442-4E11-9102-91DDDCEAD191}">
      <text>
        <r>
          <rPr>
            <b/>
            <sz val="9"/>
            <color indexed="81"/>
            <rFont val="Tahoma"/>
            <family val="2"/>
          </rPr>
          <t>Dominique:</t>
        </r>
        <r>
          <rPr>
            <sz val="9"/>
            <color indexed="81"/>
            <rFont val="Tahoma"/>
            <family val="2"/>
          </rPr>
          <t xml:space="preserve">
Mettre seulement Non ou date si délai d'utilisation
</t>
        </r>
      </text>
    </comment>
    <comment ref="A890" authorId="0" shapeId="0" xr:uid="{D781DB52-EE67-4D25-BFB2-4A465C262B3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90" authorId="0" shapeId="0" xr:uid="{1CEBD83D-1E93-416D-AD34-DEA557054EBB}">
      <text>
        <r>
          <rPr>
            <b/>
            <sz val="9"/>
            <color indexed="81"/>
            <rFont val="Tahoma"/>
            <family val="2"/>
          </rPr>
          <t>Dominique:</t>
        </r>
        <r>
          <rPr>
            <sz val="9"/>
            <color indexed="81"/>
            <rFont val="Tahoma"/>
            <family val="2"/>
          </rPr>
          <t xml:space="preserve">
Mettre seulement Non ou date si délai d'utilisation
</t>
        </r>
      </text>
    </comment>
    <comment ref="A891" authorId="0" shapeId="0" xr:uid="{7E8FBD38-7E67-4D58-8568-D745100D67C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91" authorId="0" shapeId="0" xr:uid="{EBAF66AC-4089-4F23-90E2-3885268A178F}">
      <text>
        <r>
          <rPr>
            <b/>
            <sz val="9"/>
            <color indexed="81"/>
            <rFont val="Tahoma"/>
            <family val="2"/>
          </rPr>
          <t>Dominique:</t>
        </r>
        <r>
          <rPr>
            <sz val="9"/>
            <color indexed="81"/>
            <rFont val="Tahoma"/>
            <family val="2"/>
          </rPr>
          <t xml:space="preserve">
Mettre seulement Non ou date si délai d'utilisation
</t>
        </r>
      </text>
    </comment>
    <comment ref="A892" authorId="0" shapeId="0" xr:uid="{C51CBC1A-1ECD-4711-9794-BCC609C955B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92" authorId="0" shapeId="0" xr:uid="{FFFC4487-3906-4C6C-988D-FF215800B634}">
      <text>
        <r>
          <rPr>
            <b/>
            <sz val="9"/>
            <color indexed="81"/>
            <rFont val="Tahoma"/>
            <family val="2"/>
          </rPr>
          <t>Dominique:</t>
        </r>
        <r>
          <rPr>
            <sz val="9"/>
            <color indexed="81"/>
            <rFont val="Tahoma"/>
            <family val="2"/>
          </rPr>
          <t xml:space="preserve">
Mettre seulement Non ou date si délai d'utilisation
</t>
        </r>
      </text>
    </comment>
    <comment ref="A893" authorId="0" shapeId="0" xr:uid="{A110E6AE-F632-4092-B0DB-E80C6448C98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93" authorId="0" shapeId="0" xr:uid="{3A986627-C461-4F47-84AA-49C281C599CF}">
      <text>
        <r>
          <rPr>
            <b/>
            <sz val="9"/>
            <color indexed="81"/>
            <rFont val="Tahoma"/>
            <family val="2"/>
          </rPr>
          <t>Dominique:</t>
        </r>
        <r>
          <rPr>
            <sz val="9"/>
            <color indexed="81"/>
            <rFont val="Tahoma"/>
            <family val="2"/>
          </rPr>
          <t xml:space="preserve">
Mettre seulement Non ou date si délai d'utilisation
</t>
        </r>
      </text>
    </comment>
    <comment ref="A894" authorId="0" shapeId="0" xr:uid="{6F9BDC6E-E124-4224-8EC5-86DAB026870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94" authorId="0" shapeId="0" xr:uid="{6D26979F-75D7-4050-80E9-9284ED65CE3E}">
      <text>
        <r>
          <rPr>
            <b/>
            <sz val="9"/>
            <color indexed="81"/>
            <rFont val="Tahoma"/>
            <family val="2"/>
          </rPr>
          <t>Dominique:</t>
        </r>
        <r>
          <rPr>
            <sz val="9"/>
            <color indexed="81"/>
            <rFont val="Tahoma"/>
            <family val="2"/>
          </rPr>
          <t xml:space="preserve">
Mettre seulement Non ou date si délai d'utilisation
</t>
        </r>
      </text>
    </comment>
    <comment ref="A895" authorId="0" shapeId="0" xr:uid="{341CFD5A-4864-4336-BBDD-6B97FD122E76}">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95" authorId="0" shapeId="0" xr:uid="{F135F23B-E455-4A65-A331-1F70E5D55090}">
      <text>
        <r>
          <rPr>
            <b/>
            <sz val="9"/>
            <color indexed="81"/>
            <rFont val="Tahoma"/>
            <family val="2"/>
          </rPr>
          <t>Dominique:</t>
        </r>
        <r>
          <rPr>
            <sz val="9"/>
            <color indexed="81"/>
            <rFont val="Tahoma"/>
            <family val="2"/>
          </rPr>
          <t xml:space="preserve">
Mettre seulement Non ou date si délai d'utilisation
</t>
        </r>
      </text>
    </comment>
    <comment ref="A896" authorId="0" shapeId="0" xr:uid="{D9226A9C-7573-43BA-96BA-4E860CEBBF9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96" authorId="0" shapeId="0" xr:uid="{D11C3ADF-8AA2-44D5-95DB-82B81E12D201}">
      <text>
        <r>
          <rPr>
            <b/>
            <sz val="9"/>
            <color indexed="81"/>
            <rFont val="Tahoma"/>
            <family val="2"/>
          </rPr>
          <t>Dominique:</t>
        </r>
        <r>
          <rPr>
            <sz val="9"/>
            <color indexed="81"/>
            <rFont val="Tahoma"/>
            <family val="2"/>
          </rPr>
          <t xml:space="preserve">
Mettre seulement Non ou date si délai d'utilisation
</t>
        </r>
      </text>
    </comment>
    <comment ref="A897" authorId="0" shapeId="0" xr:uid="{32BD0D88-6FA7-4246-9EDF-5C57E3EBB631}">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97" authorId="0" shapeId="0" xr:uid="{B276F3BD-F1CF-4C0B-8239-A8562F4D0CDE}">
      <text>
        <r>
          <rPr>
            <b/>
            <sz val="9"/>
            <color indexed="81"/>
            <rFont val="Tahoma"/>
            <family val="2"/>
          </rPr>
          <t>Dominique:</t>
        </r>
        <r>
          <rPr>
            <sz val="9"/>
            <color indexed="81"/>
            <rFont val="Tahoma"/>
            <family val="2"/>
          </rPr>
          <t xml:space="preserve">
Mettre seulement Non ou date si délai d'utilisation
</t>
        </r>
      </text>
    </comment>
    <comment ref="A898" authorId="0" shapeId="0" xr:uid="{3012EB1A-50B3-4EBA-BF44-DE0A90E4D50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98" authorId="0" shapeId="0" xr:uid="{EF198718-E730-4E63-A859-0EE66DB5FBA4}">
      <text>
        <r>
          <rPr>
            <b/>
            <sz val="9"/>
            <color indexed="81"/>
            <rFont val="Tahoma"/>
            <family val="2"/>
          </rPr>
          <t>Dominique:</t>
        </r>
        <r>
          <rPr>
            <sz val="9"/>
            <color indexed="81"/>
            <rFont val="Tahoma"/>
            <family val="2"/>
          </rPr>
          <t xml:space="preserve">
Mettre seulement Non ou date si délai d'utilisation
</t>
        </r>
      </text>
    </comment>
    <comment ref="A899" authorId="0" shapeId="0" xr:uid="{5FE60FB5-66B8-4A7C-BA72-52AA863B7F5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899" authorId="0" shapeId="0" xr:uid="{D6665ED2-93D9-409E-AF14-D610CD04C4A6}">
      <text>
        <r>
          <rPr>
            <b/>
            <sz val="9"/>
            <color indexed="81"/>
            <rFont val="Tahoma"/>
            <family val="2"/>
          </rPr>
          <t>Dominique:</t>
        </r>
        <r>
          <rPr>
            <sz val="9"/>
            <color indexed="81"/>
            <rFont val="Tahoma"/>
            <family val="2"/>
          </rPr>
          <t xml:space="preserve">
Mettre seulement Non ou date si délai d'utilisation
</t>
        </r>
      </text>
    </comment>
    <comment ref="A900" authorId="0" shapeId="0" xr:uid="{6F29A426-E6AD-4D94-953B-3B746D7494A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00" authorId="0" shapeId="0" xr:uid="{DF8A6922-9574-48B0-9DE9-B2B2B685635B}">
      <text>
        <r>
          <rPr>
            <b/>
            <sz val="9"/>
            <color indexed="81"/>
            <rFont val="Tahoma"/>
            <family val="2"/>
          </rPr>
          <t>Dominique:</t>
        </r>
        <r>
          <rPr>
            <sz val="9"/>
            <color indexed="81"/>
            <rFont val="Tahoma"/>
            <family val="2"/>
          </rPr>
          <t xml:space="preserve">
Mettre seulement Non ou date si délai d'utilisation
</t>
        </r>
      </text>
    </comment>
    <comment ref="A901" authorId="0" shapeId="0" xr:uid="{DD40BF8C-6DCD-4C79-9EE5-26F3D5E6727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01" authorId="0" shapeId="0" xr:uid="{7706FE5D-BC8D-491A-8D7F-FFE6D3BAF82D}">
      <text>
        <r>
          <rPr>
            <b/>
            <sz val="9"/>
            <color indexed="81"/>
            <rFont val="Tahoma"/>
            <family val="2"/>
          </rPr>
          <t>Dominique:</t>
        </r>
        <r>
          <rPr>
            <sz val="9"/>
            <color indexed="81"/>
            <rFont val="Tahoma"/>
            <family val="2"/>
          </rPr>
          <t xml:space="preserve">
Mettre seulement Non ou date si délai d'utilisation
</t>
        </r>
      </text>
    </comment>
    <comment ref="A902" authorId="0" shapeId="0" xr:uid="{F4CC6C2F-9E5C-4427-817C-82125AD54C9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02" authorId="0" shapeId="0" xr:uid="{8E45F365-DC00-4645-961F-5637ECD772CA}">
      <text>
        <r>
          <rPr>
            <b/>
            <sz val="9"/>
            <color indexed="81"/>
            <rFont val="Tahoma"/>
            <family val="2"/>
          </rPr>
          <t>Dominique:</t>
        </r>
        <r>
          <rPr>
            <sz val="9"/>
            <color indexed="81"/>
            <rFont val="Tahoma"/>
            <family val="2"/>
          </rPr>
          <t xml:space="preserve">
Mettre seulement Non ou date si délai d'utilisation
</t>
        </r>
      </text>
    </comment>
    <comment ref="A903" authorId="0" shapeId="0" xr:uid="{CAFB6EE3-63F8-413E-838E-A21CF0C8E0C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03" authorId="0" shapeId="0" xr:uid="{FBD950B7-164D-47C2-BB6A-D397A9E90967}">
      <text>
        <r>
          <rPr>
            <b/>
            <sz val="9"/>
            <color indexed="81"/>
            <rFont val="Tahoma"/>
            <family val="2"/>
          </rPr>
          <t>Dominique:</t>
        </r>
        <r>
          <rPr>
            <sz val="9"/>
            <color indexed="81"/>
            <rFont val="Tahoma"/>
            <family val="2"/>
          </rPr>
          <t xml:space="preserve">
Mettre seulement Non ou date si délai d'utilisation
</t>
        </r>
      </text>
    </comment>
    <comment ref="A904" authorId="0" shapeId="0" xr:uid="{8123D772-D1AF-4841-BDE3-752F7CECCEE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04" authorId="0" shapeId="0" xr:uid="{2002AE08-8453-4F8F-BE71-A5E2D68138E4}">
      <text>
        <r>
          <rPr>
            <b/>
            <sz val="9"/>
            <color indexed="81"/>
            <rFont val="Tahoma"/>
            <family val="2"/>
          </rPr>
          <t>Dominique:</t>
        </r>
        <r>
          <rPr>
            <sz val="9"/>
            <color indexed="81"/>
            <rFont val="Tahoma"/>
            <family val="2"/>
          </rPr>
          <t xml:space="preserve">
Mettre seulement Non ou date si délai d'utilisation
</t>
        </r>
      </text>
    </comment>
    <comment ref="A905" authorId="0" shapeId="0" xr:uid="{4F0F820E-3F9E-476B-98D8-4C063CE332C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05" authorId="0" shapeId="0" xr:uid="{9F1B3D40-6211-4CDB-8E5B-C57B09EFE0EB}">
      <text>
        <r>
          <rPr>
            <b/>
            <sz val="9"/>
            <color indexed="81"/>
            <rFont val="Tahoma"/>
            <family val="2"/>
          </rPr>
          <t>Dominique:</t>
        </r>
        <r>
          <rPr>
            <sz val="9"/>
            <color indexed="81"/>
            <rFont val="Tahoma"/>
            <family val="2"/>
          </rPr>
          <t xml:space="preserve">
Mettre seulement Non ou date si délai d'utilisation
</t>
        </r>
      </text>
    </comment>
    <comment ref="A906" authorId="0" shapeId="0" xr:uid="{9E2FE541-6CC6-4E2E-9D94-EC727E6084F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06" authorId="0" shapeId="0" xr:uid="{BBCA1FFE-AAE1-4857-B4F7-E7E767E820EF}">
      <text>
        <r>
          <rPr>
            <b/>
            <sz val="9"/>
            <color indexed="81"/>
            <rFont val="Tahoma"/>
            <family val="2"/>
          </rPr>
          <t>Dominique:</t>
        </r>
        <r>
          <rPr>
            <sz val="9"/>
            <color indexed="81"/>
            <rFont val="Tahoma"/>
            <family val="2"/>
          </rPr>
          <t xml:space="preserve">
Mettre seulement Non ou date si délai d'utilisation
</t>
        </r>
      </text>
    </comment>
    <comment ref="A907" authorId="0" shapeId="0" xr:uid="{E55E03DF-475E-4202-AB7F-97018D88791C}">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07" authorId="0" shapeId="0" xr:uid="{5DBFC739-D908-445D-848D-43D375476680}">
      <text>
        <r>
          <rPr>
            <b/>
            <sz val="9"/>
            <color indexed="81"/>
            <rFont val="Tahoma"/>
            <family val="2"/>
          </rPr>
          <t>Dominique:</t>
        </r>
        <r>
          <rPr>
            <sz val="9"/>
            <color indexed="81"/>
            <rFont val="Tahoma"/>
            <family val="2"/>
          </rPr>
          <t xml:space="preserve">
Mettre seulement Non ou date si délai d'utilisation
</t>
        </r>
      </text>
    </comment>
    <comment ref="A908" authorId="0" shapeId="0" xr:uid="{7E9066B9-0142-4D2C-9468-22969A15375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08" authorId="0" shapeId="0" xr:uid="{6B4F8FA6-E604-483C-9ED2-A47212B77F6B}">
      <text>
        <r>
          <rPr>
            <b/>
            <sz val="9"/>
            <color indexed="81"/>
            <rFont val="Tahoma"/>
            <family val="2"/>
          </rPr>
          <t>Dominique:</t>
        </r>
        <r>
          <rPr>
            <sz val="9"/>
            <color indexed="81"/>
            <rFont val="Tahoma"/>
            <family val="2"/>
          </rPr>
          <t xml:space="preserve">
Mettre seulement Non ou date si délai d'utilisation
</t>
        </r>
      </text>
    </comment>
    <comment ref="A909" authorId="0" shapeId="0" xr:uid="{C65D725F-E3AD-4AA9-A892-C61C277C71C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09" authorId="0" shapeId="0" xr:uid="{49AFC832-FACD-4099-BF02-BE2303741048}">
      <text>
        <r>
          <rPr>
            <b/>
            <sz val="9"/>
            <color indexed="81"/>
            <rFont val="Tahoma"/>
            <family val="2"/>
          </rPr>
          <t>Dominique:</t>
        </r>
        <r>
          <rPr>
            <sz val="9"/>
            <color indexed="81"/>
            <rFont val="Tahoma"/>
            <family val="2"/>
          </rPr>
          <t xml:space="preserve">
Mettre seulement Non ou date si délai d'utilisation
</t>
        </r>
      </text>
    </comment>
    <comment ref="A910" authorId="0" shapeId="0" xr:uid="{8F116DE0-9389-4AAE-9159-7F09F0F0C91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10" authorId="0" shapeId="0" xr:uid="{DA90515E-1C0B-421C-9D85-7FE6D5BBCB28}">
      <text>
        <r>
          <rPr>
            <b/>
            <sz val="9"/>
            <color indexed="81"/>
            <rFont val="Tahoma"/>
            <family val="2"/>
          </rPr>
          <t>Dominique:</t>
        </r>
        <r>
          <rPr>
            <sz val="9"/>
            <color indexed="81"/>
            <rFont val="Tahoma"/>
            <family val="2"/>
          </rPr>
          <t xml:space="preserve">
Mettre seulement Non ou date si délai d'utilisation
</t>
        </r>
      </text>
    </comment>
    <comment ref="A911" authorId="0" shapeId="0" xr:uid="{0C6CE481-E229-4284-AC7D-97CAA82081D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11" authorId="0" shapeId="0" xr:uid="{7954B921-E9B3-4F0F-9F14-A1308D9762DC}">
      <text>
        <r>
          <rPr>
            <b/>
            <sz val="9"/>
            <color indexed="81"/>
            <rFont val="Tahoma"/>
            <family val="2"/>
          </rPr>
          <t>Dominique:</t>
        </r>
        <r>
          <rPr>
            <sz val="9"/>
            <color indexed="81"/>
            <rFont val="Tahoma"/>
            <family val="2"/>
          </rPr>
          <t xml:space="preserve">
Mettre seulement Non ou date si délai d'utilisation
</t>
        </r>
      </text>
    </comment>
    <comment ref="A912" authorId="0" shapeId="0" xr:uid="{C414D41A-3402-4377-860E-48A21E2EA61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12" authorId="0" shapeId="0" xr:uid="{982EDEB4-9371-4126-B20E-4EBAB6055F80}">
      <text>
        <r>
          <rPr>
            <b/>
            <sz val="9"/>
            <color indexed="81"/>
            <rFont val="Tahoma"/>
            <family val="2"/>
          </rPr>
          <t>Dominique:</t>
        </r>
        <r>
          <rPr>
            <sz val="9"/>
            <color indexed="81"/>
            <rFont val="Tahoma"/>
            <family val="2"/>
          </rPr>
          <t xml:space="preserve">
Mettre seulement Non ou date si délai d'utilisation
</t>
        </r>
      </text>
    </comment>
    <comment ref="A913" authorId="0" shapeId="0" xr:uid="{202BCF3B-B9CD-4D12-AAF1-E126CC559FAA}">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13" authorId="0" shapeId="0" xr:uid="{0FC6C0CB-189A-4BA5-B291-C0E33F079253}">
      <text>
        <r>
          <rPr>
            <b/>
            <sz val="9"/>
            <color indexed="81"/>
            <rFont val="Tahoma"/>
            <family val="2"/>
          </rPr>
          <t>Dominique:</t>
        </r>
        <r>
          <rPr>
            <sz val="9"/>
            <color indexed="81"/>
            <rFont val="Tahoma"/>
            <family val="2"/>
          </rPr>
          <t xml:space="preserve">
Mettre seulement Non ou date si délai d'utilisation
</t>
        </r>
      </text>
    </comment>
    <comment ref="A914" authorId="0" shapeId="0" xr:uid="{BDFF7D24-658C-4B7D-ADC7-A0FF03AAF1C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14" authorId="0" shapeId="0" xr:uid="{821BDE87-8084-4D5A-BCA9-9D6964FB5816}">
      <text>
        <r>
          <rPr>
            <b/>
            <sz val="9"/>
            <color indexed="81"/>
            <rFont val="Tahoma"/>
            <family val="2"/>
          </rPr>
          <t>Dominique:</t>
        </r>
        <r>
          <rPr>
            <sz val="9"/>
            <color indexed="81"/>
            <rFont val="Tahoma"/>
            <family val="2"/>
          </rPr>
          <t xml:space="preserve">
Mettre seulement Non ou date si délai d'utilisation
</t>
        </r>
      </text>
    </comment>
    <comment ref="A915" authorId="0" shapeId="0" xr:uid="{32666949-3024-4425-BC59-AB846E3D89D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15" authorId="0" shapeId="0" xr:uid="{778CB7DD-F3DB-4F0F-9D43-AA27F916FFF7}">
      <text>
        <r>
          <rPr>
            <b/>
            <sz val="9"/>
            <color indexed="81"/>
            <rFont val="Tahoma"/>
            <family val="2"/>
          </rPr>
          <t>Dominique:</t>
        </r>
        <r>
          <rPr>
            <sz val="9"/>
            <color indexed="81"/>
            <rFont val="Tahoma"/>
            <family val="2"/>
          </rPr>
          <t xml:space="preserve">
Mettre seulement Non ou date si délai d'utilisation
</t>
        </r>
      </text>
    </comment>
    <comment ref="A916" authorId="0" shapeId="0" xr:uid="{CF994424-860E-4ABC-A65F-27DF66B88E6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16" authorId="0" shapeId="0" xr:uid="{A70A3D24-05E1-4C2E-806A-0272D6B03906}">
      <text>
        <r>
          <rPr>
            <b/>
            <sz val="9"/>
            <color indexed="81"/>
            <rFont val="Tahoma"/>
            <family val="2"/>
          </rPr>
          <t>Dominique:</t>
        </r>
        <r>
          <rPr>
            <sz val="9"/>
            <color indexed="81"/>
            <rFont val="Tahoma"/>
            <family val="2"/>
          </rPr>
          <t xml:space="preserve">
Mettre seulement Non ou date si délai d'utilisation
</t>
        </r>
      </text>
    </comment>
    <comment ref="A917" authorId="0" shapeId="0" xr:uid="{50F7820C-9ACE-4686-81B8-CE4F2E2475E0}">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17" authorId="0" shapeId="0" xr:uid="{C6270522-6630-4E99-94E2-66D46CA488DF}">
      <text>
        <r>
          <rPr>
            <b/>
            <sz val="9"/>
            <color indexed="81"/>
            <rFont val="Tahoma"/>
            <family val="2"/>
          </rPr>
          <t>Dominique:</t>
        </r>
        <r>
          <rPr>
            <sz val="9"/>
            <color indexed="81"/>
            <rFont val="Tahoma"/>
            <family val="2"/>
          </rPr>
          <t xml:space="preserve">
Mettre seulement Non ou date si délai d'utilisation
</t>
        </r>
      </text>
    </comment>
    <comment ref="A918" authorId="0" shapeId="0" xr:uid="{AE52AD40-2243-43BD-92BA-EAF44C6D5B6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18" authorId="0" shapeId="0" xr:uid="{B6A54596-1B2D-4AC5-ADEC-BED9FE691942}">
      <text>
        <r>
          <rPr>
            <b/>
            <sz val="9"/>
            <color indexed="81"/>
            <rFont val="Tahoma"/>
            <family val="2"/>
          </rPr>
          <t>Dominique:</t>
        </r>
        <r>
          <rPr>
            <sz val="9"/>
            <color indexed="81"/>
            <rFont val="Tahoma"/>
            <family val="2"/>
          </rPr>
          <t xml:space="preserve">
Mettre seulement Non ou date si délai d'utilisation
</t>
        </r>
      </text>
    </comment>
    <comment ref="A919" authorId="0" shapeId="0" xr:uid="{4BB5E048-9EF6-4BA5-AF73-0DE5B5CCF9DB}">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19" authorId="0" shapeId="0" xr:uid="{45618E9B-C586-4501-8497-D4450C1AAEFA}">
      <text>
        <r>
          <rPr>
            <b/>
            <sz val="9"/>
            <color indexed="81"/>
            <rFont val="Tahoma"/>
            <family val="2"/>
          </rPr>
          <t>Dominique:</t>
        </r>
        <r>
          <rPr>
            <sz val="9"/>
            <color indexed="81"/>
            <rFont val="Tahoma"/>
            <family val="2"/>
          </rPr>
          <t xml:space="preserve">
Mettre seulement Non ou date si délai d'utilisation
</t>
        </r>
      </text>
    </comment>
    <comment ref="A920" authorId="0" shapeId="0" xr:uid="{716F8606-2B74-4677-9432-342AB4974C2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20" authorId="0" shapeId="0" xr:uid="{E79C3E8E-0EAB-432B-A4CA-F38B8E5516A2}">
      <text>
        <r>
          <rPr>
            <b/>
            <sz val="9"/>
            <color indexed="81"/>
            <rFont val="Tahoma"/>
            <family val="2"/>
          </rPr>
          <t>Dominique:</t>
        </r>
        <r>
          <rPr>
            <sz val="9"/>
            <color indexed="81"/>
            <rFont val="Tahoma"/>
            <family val="2"/>
          </rPr>
          <t xml:space="preserve">
Mettre seulement Non ou date si délai d'utilisation
</t>
        </r>
      </text>
    </comment>
    <comment ref="A921" authorId="0" shapeId="0" xr:uid="{F122FF06-38CC-48C9-B4C8-D2863B13E56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21" authorId="0" shapeId="0" xr:uid="{5660E679-3242-46AD-876F-1E7320DD9B7A}">
      <text>
        <r>
          <rPr>
            <b/>
            <sz val="9"/>
            <color indexed="81"/>
            <rFont val="Tahoma"/>
            <family val="2"/>
          </rPr>
          <t>Dominique:</t>
        </r>
        <r>
          <rPr>
            <sz val="9"/>
            <color indexed="81"/>
            <rFont val="Tahoma"/>
            <family val="2"/>
          </rPr>
          <t xml:space="preserve">
Mettre seulement Non ou date si délai d'utilisation
</t>
        </r>
      </text>
    </comment>
    <comment ref="A922" authorId="0" shapeId="0" xr:uid="{C4D2D8AF-4D0C-458A-81AB-3F277A715033}">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22" authorId="0" shapeId="0" xr:uid="{B2D1A53D-6C38-4447-BFDB-74287C26C82A}">
      <text>
        <r>
          <rPr>
            <b/>
            <sz val="9"/>
            <color indexed="81"/>
            <rFont val="Tahoma"/>
            <family val="2"/>
          </rPr>
          <t>Dominique:</t>
        </r>
        <r>
          <rPr>
            <sz val="9"/>
            <color indexed="81"/>
            <rFont val="Tahoma"/>
            <family val="2"/>
          </rPr>
          <t xml:space="preserve">
Mettre seulement Non ou date si délai d'utilisation
</t>
        </r>
      </text>
    </comment>
    <comment ref="A923" authorId="0" shapeId="0" xr:uid="{1A951EAC-3153-4691-9EFC-953AC57F563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23" authorId="0" shapeId="0" xr:uid="{4462FE75-34E6-4CE9-8988-F3A6B7285D2E}">
      <text>
        <r>
          <rPr>
            <b/>
            <sz val="9"/>
            <color indexed="81"/>
            <rFont val="Tahoma"/>
            <family val="2"/>
          </rPr>
          <t>Dominique:</t>
        </r>
        <r>
          <rPr>
            <sz val="9"/>
            <color indexed="81"/>
            <rFont val="Tahoma"/>
            <family val="2"/>
          </rPr>
          <t xml:space="preserve">
Mettre seulement Non ou date si délai d'utilisation
</t>
        </r>
      </text>
    </comment>
    <comment ref="A924" authorId="0" shapeId="0" xr:uid="{E08D35E8-BAE2-45EC-BC39-7A573076BBEF}">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24" authorId="0" shapeId="0" xr:uid="{AFE91E85-1D36-41A4-8D66-E350276D74A6}">
      <text>
        <r>
          <rPr>
            <b/>
            <sz val="9"/>
            <color indexed="81"/>
            <rFont val="Tahoma"/>
            <family val="2"/>
          </rPr>
          <t>Dominique:</t>
        </r>
        <r>
          <rPr>
            <sz val="9"/>
            <color indexed="81"/>
            <rFont val="Tahoma"/>
            <family val="2"/>
          </rPr>
          <t xml:space="preserve">
Mettre seulement Non ou date si délai d'utilisation
</t>
        </r>
      </text>
    </comment>
    <comment ref="A925" authorId="0" shapeId="0" xr:uid="{534EB32C-0F66-4E62-B110-749235B55DD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25" authorId="0" shapeId="0" xr:uid="{4E575EE6-C1CD-49D5-9734-0CD6819944A7}">
      <text>
        <r>
          <rPr>
            <b/>
            <sz val="9"/>
            <color indexed="81"/>
            <rFont val="Tahoma"/>
            <family val="2"/>
          </rPr>
          <t>Dominique:</t>
        </r>
        <r>
          <rPr>
            <sz val="9"/>
            <color indexed="81"/>
            <rFont val="Tahoma"/>
            <family val="2"/>
          </rPr>
          <t xml:space="preserve">
Mettre seulement Non ou date si délai d'utilisation
</t>
        </r>
      </text>
    </comment>
    <comment ref="A926" authorId="0" shapeId="0" xr:uid="{5761D3A9-7441-4F3B-9F9B-14D334F30AC7}">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26" authorId="0" shapeId="0" xr:uid="{19C770CD-2E08-46DA-AEEB-E7625F7B4F3F}">
      <text>
        <r>
          <rPr>
            <b/>
            <sz val="9"/>
            <color indexed="81"/>
            <rFont val="Tahoma"/>
            <family val="2"/>
          </rPr>
          <t>Dominique:</t>
        </r>
        <r>
          <rPr>
            <sz val="9"/>
            <color indexed="81"/>
            <rFont val="Tahoma"/>
            <family val="2"/>
          </rPr>
          <t xml:space="preserve">
Mettre seulement Non ou date si délai d'utilisation
</t>
        </r>
      </text>
    </comment>
    <comment ref="A927" authorId="0" shapeId="0" xr:uid="{DEA2CB5D-B8F9-48F5-B2BD-9F31214649D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27" authorId="0" shapeId="0" xr:uid="{3845D088-3BCE-4378-A9BE-C399EECD53CB}">
      <text>
        <r>
          <rPr>
            <b/>
            <sz val="9"/>
            <color indexed="81"/>
            <rFont val="Tahoma"/>
            <family val="2"/>
          </rPr>
          <t>Dominique:</t>
        </r>
        <r>
          <rPr>
            <sz val="9"/>
            <color indexed="81"/>
            <rFont val="Tahoma"/>
            <family val="2"/>
          </rPr>
          <t xml:space="preserve">
Mettre seulement Non ou date si délai d'utilisation
</t>
        </r>
      </text>
    </comment>
    <comment ref="A928" authorId="0" shapeId="0" xr:uid="{661DD79C-A506-4F2B-86ED-6FF01ACAC275}">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28" authorId="0" shapeId="0" xr:uid="{2259A47A-06E2-4C5F-9A11-75FAFF19C854}">
      <text>
        <r>
          <rPr>
            <b/>
            <sz val="9"/>
            <color indexed="81"/>
            <rFont val="Tahoma"/>
            <family val="2"/>
          </rPr>
          <t>Dominique:</t>
        </r>
        <r>
          <rPr>
            <sz val="9"/>
            <color indexed="81"/>
            <rFont val="Tahoma"/>
            <family val="2"/>
          </rPr>
          <t xml:space="preserve">
Mettre seulement Non ou date si délai d'utilisation
</t>
        </r>
      </text>
    </comment>
    <comment ref="A929" authorId="0" shapeId="0" xr:uid="{E82D4684-9EF8-4278-A1C3-1A3DB8E403D9}">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29" authorId="0" shapeId="0" xr:uid="{D0196C87-FD3C-4DEA-962F-6889AB74C4FD}">
      <text>
        <r>
          <rPr>
            <b/>
            <sz val="9"/>
            <color indexed="81"/>
            <rFont val="Tahoma"/>
            <family val="2"/>
          </rPr>
          <t>Dominique:</t>
        </r>
        <r>
          <rPr>
            <sz val="9"/>
            <color indexed="81"/>
            <rFont val="Tahoma"/>
            <family val="2"/>
          </rPr>
          <t xml:space="preserve">
Mettre seulement Non ou date si délai d'utilisation
</t>
        </r>
      </text>
    </comment>
    <comment ref="A930" authorId="0" shapeId="0" xr:uid="{78D59B84-BB31-45F2-A7C1-EA4525120E0E}">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30" authorId="0" shapeId="0" xr:uid="{DBE9B22E-3BE9-45A4-B426-89126CCA2479}">
      <text>
        <r>
          <rPr>
            <b/>
            <sz val="9"/>
            <color indexed="81"/>
            <rFont val="Tahoma"/>
            <family val="2"/>
          </rPr>
          <t>Dominique:</t>
        </r>
        <r>
          <rPr>
            <sz val="9"/>
            <color indexed="81"/>
            <rFont val="Tahoma"/>
            <family val="2"/>
          </rPr>
          <t xml:space="preserve">
Mettre seulement Non ou date si délai d'utilisation
</t>
        </r>
      </text>
    </comment>
    <comment ref="A931" authorId="0" shapeId="0" xr:uid="{344983C8-67DF-4686-8F08-1DAAF92081D4}">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31" authorId="0" shapeId="0" xr:uid="{FCC85AE9-031A-4B45-BBD0-2272BA8E3E5F}">
      <text>
        <r>
          <rPr>
            <b/>
            <sz val="9"/>
            <color indexed="81"/>
            <rFont val="Tahoma"/>
            <family val="2"/>
          </rPr>
          <t>Dominique:</t>
        </r>
        <r>
          <rPr>
            <sz val="9"/>
            <color indexed="81"/>
            <rFont val="Tahoma"/>
            <family val="2"/>
          </rPr>
          <t xml:space="preserve">
Mettre seulement Non ou date si délai d'utilisation
</t>
        </r>
      </text>
    </comment>
    <comment ref="A932" authorId="0" shapeId="0" xr:uid="{2746F825-F369-4F20-B19F-5FB708AB3AED}">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32" authorId="0" shapeId="0" xr:uid="{702CDD87-A660-406A-ADCB-927C2D96F86A}">
      <text>
        <r>
          <rPr>
            <b/>
            <sz val="9"/>
            <color indexed="81"/>
            <rFont val="Tahoma"/>
            <family val="2"/>
          </rPr>
          <t>Dominique:</t>
        </r>
        <r>
          <rPr>
            <sz val="9"/>
            <color indexed="81"/>
            <rFont val="Tahoma"/>
            <family val="2"/>
          </rPr>
          <t xml:space="preserve">
Mettre seulement Non ou date si délai d'utilisation
</t>
        </r>
      </text>
    </comment>
    <comment ref="A933" authorId="0" shapeId="0" xr:uid="{9FEA983A-6878-4B2F-ACF6-6C3422B03CB8}">
      <text>
        <r>
          <rPr>
            <b/>
            <sz val="9"/>
            <color indexed="81"/>
            <rFont val="Tahoma"/>
            <family val="2"/>
          </rPr>
          <t>Dominique:</t>
        </r>
        <r>
          <rPr>
            <sz val="9"/>
            <color indexed="81"/>
            <rFont val="Tahoma"/>
            <family val="2"/>
          </rPr>
          <t xml:space="preserve">
Si un produit apparaît en rouge, c'est qu'il y a un, ou des produits du même nom. Pour cette raison il faut mettre un complément au nom (par ex. le no. d'homologation) afin de les différencier.
 </t>
        </r>
      </text>
    </comment>
    <comment ref="Q933" authorId="0" shapeId="0" xr:uid="{E0FA7B61-6207-4DF8-A237-88DA11518498}">
      <text>
        <r>
          <rPr>
            <b/>
            <sz val="9"/>
            <color indexed="81"/>
            <rFont val="Tahoma"/>
            <family val="2"/>
          </rPr>
          <t>Dominique:</t>
        </r>
        <r>
          <rPr>
            <sz val="9"/>
            <color indexed="81"/>
            <rFont val="Tahoma"/>
            <family val="2"/>
          </rPr>
          <t xml:space="preserve">
Mettre seulement Non ou date si délai d'utilisation
</t>
        </r>
      </text>
    </comment>
  </commentList>
</comments>
</file>

<file path=xl/sharedStrings.xml><?xml version="1.0" encoding="utf-8"?>
<sst xmlns="http://schemas.openxmlformats.org/spreadsheetml/2006/main" count="5620" uniqueCount="2395">
  <si>
    <t>Parcelles</t>
  </si>
  <si>
    <t>En zone karstique</t>
  </si>
  <si>
    <t>Divers</t>
  </si>
  <si>
    <t>Oui</t>
  </si>
  <si>
    <t>Non</t>
  </si>
  <si>
    <t>Zones S</t>
  </si>
  <si>
    <t>S 1</t>
  </si>
  <si>
    <t>Cultures</t>
  </si>
  <si>
    <t>Surface en ares</t>
  </si>
  <si>
    <t>Distances dérives</t>
  </si>
  <si>
    <t>Valeur maximale Kg ou gr par an et produit/MA</t>
  </si>
  <si>
    <t>Nom du produit</t>
  </si>
  <si>
    <t>Firme</t>
  </si>
  <si>
    <t>No. d'homologation (w…)</t>
  </si>
  <si>
    <t>Type</t>
  </si>
  <si>
    <t>H</t>
  </si>
  <si>
    <t>F</t>
  </si>
  <si>
    <t>I</t>
  </si>
  <si>
    <t/>
  </si>
  <si>
    <t>Interdit</t>
  </si>
  <si>
    <t>Risque</t>
  </si>
  <si>
    <t>Interdit /risque en zone captage</t>
  </si>
  <si>
    <t>Eventuellement</t>
  </si>
  <si>
    <t>Colonne1</t>
  </si>
  <si>
    <t>Ruissellement: nombre de points à  atteindre</t>
  </si>
  <si>
    <t>Mouillant</t>
  </si>
  <si>
    <t>Si une case du tableau ci-dessus est orange, c'est que le produit utilisé présente un risque</t>
  </si>
  <si>
    <t>Ruissellement : à moins de 100 des eaux de surface et pente &gt; 2%</t>
  </si>
  <si>
    <t>Ruissellement, nbre de points (produits)</t>
  </si>
  <si>
    <t>Ruissellement (parcelles)</t>
  </si>
  <si>
    <t>Plan de traitement du:</t>
  </si>
  <si>
    <t>Si une case du tableau ci-dessus est rouge, c'est que le produit utilisé présente une interdiction ou une restriction</t>
  </si>
  <si>
    <t>Zone Résidentielle ou publique à m.</t>
  </si>
  <si>
    <t>Zone résidentielle ou publique à m.</t>
  </si>
  <si>
    <t>Plus de 20 m</t>
  </si>
  <si>
    <t>Types</t>
  </si>
  <si>
    <t>Interdits en zone Karstique K</t>
  </si>
  <si>
    <t>Interdits/Risques en zone de captage S2, Sh</t>
  </si>
  <si>
    <t>Zones Résidences/publiques ZNT en m.</t>
  </si>
  <si>
    <t>Autorisations PER nécessaires</t>
  </si>
  <si>
    <t>Délais d'attente en jours</t>
  </si>
  <si>
    <t>Produits retirés, Délais d'utilisation ? Non ou date</t>
  </si>
  <si>
    <t>Risque pour Organismes Aquatiques ROA</t>
  </si>
  <si>
    <t>Abeilles</t>
  </si>
  <si>
    <t>Valeurs maximales kg ou gr/ha sur ..ans ou interdit dans région ..</t>
  </si>
  <si>
    <t>R</t>
  </si>
  <si>
    <t>Points</t>
  </si>
  <si>
    <t>Mesures de réduction de la dérive le long des eaux de surface</t>
  </si>
  <si>
    <t>Pulvérisateur à rampe avec assistance d'air</t>
  </si>
  <si>
    <t>Traitement herbicide en bande, buses max à 50 cm au-dessus du sol</t>
  </si>
  <si>
    <t>Total points</t>
  </si>
  <si>
    <t>Mesures de réduction du ruissellemnt</t>
  </si>
  <si>
    <t>Bande herbeuse de 6 m.</t>
  </si>
  <si>
    <t>Bande herbeuse de 10 m.</t>
  </si>
  <si>
    <t>Bande herbeuse de 20 m.</t>
  </si>
  <si>
    <t>Semis direct</t>
  </si>
  <si>
    <t>Semis sous litière</t>
  </si>
  <si>
    <t>Diguettes entre les buttes</t>
  </si>
  <si>
    <t>Enherbement des passages de traitement</t>
  </si>
  <si>
    <t>Bande herbeuse min 3 m dans la zone d'origine du ruissellement</t>
  </si>
  <si>
    <t>Traitement sur moins de 50% de la surface (ex traitement en bande)</t>
  </si>
  <si>
    <t>Distances et points à respecter après mesures de réduction</t>
  </si>
  <si>
    <t>Délai d'attente en jours</t>
  </si>
  <si>
    <t>Valeurs plus élevées à respecter avant mesures de réduction</t>
  </si>
  <si>
    <t>Mesures de réduction de la dérive et du ruissellement, complétez les tableaux en jaune ci-dessous</t>
  </si>
  <si>
    <t>Mesures de réduction du ruissellement</t>
  </si>
  <si>
    <t>Total</t>
  </si>
  <si>
    <t>Enherbement des tournières (3 à 4 m)</t>
  </si>
  <si>
    <t>Exemple de réduction selon tableau JKL</t>
  </si>
  <si>
    <t>Lien pour accéder au document Agridéa "Limiter la dérive et le ruissellement des produits phytos…" et au tableau JKL</t>
  </si>
  <si>
    <t>Buses à injection OU 50% de la dérive selon table JKL</t>
  </si>
  <si>
    <t>Buses à injection avec max. 3 bars OU 75% de la dérive selon table JKL</t>
  </si>
  <si>
    <t>Buses à injection avec max. 2 bars OU 90% de la dérive selon table JKL</t>
  </si>
  <si>
    <t>95% de la dérive selon table JKL</t>
  </si>
  <si>
    <t>Quantités / ha proposées</t>
  </si>
  <si>
    <t>Quantités / ha retenues</t>
  </si>
  <si>
    <t>Soldes des points à respecter (dès 2023)</t>
  </si>
  <si>
    <t xml:space="preserve"> 1 point de ruissellement pour les parcelles concernées (dès 2023)</t>
  </si>
  <si>
    <t>Molluscicide</t>
  </si>
  <si>
    <t>Remarques</t>
  </si>
  <si>
    <t>Produits utilisés</t>
  </si>
  <si>
    <t>Zone karstique</t>
  </si>
  <si>
    <t>Délai d'utilisation</t>
  </si>
  <si>
    <t>mètres</t>
  </si>
  <si>
    <t>points</t>
  </si>
  <si>
    <t>Résultat en un coup d'œil</t>
  </si>
  <si>
    <t>Dérive: points à respecter</t>
  </si>
  <si>
    <t xml:space="preserve">Traitement du </t>
  </si>
  <si>
    <t>Remarques :</t>
  </si>
  <si>
    <t>Quantités totales par traitement pour la parcelle</t>
  </si>
  <si>
    <t>Parcelle</t>
  </si>
  <si>
    <t>Culture</t>
  </si>
  <si>
    <t>Dérive eaux de surface, distance à respecter</t>
  </si>
  <si>
    <t xml:space="preserve">Mesures de réduction de la dérive </t>
  </si>
  <si>
    <t>Codes cultures</t>
  </si>
  <si>
    <t>Codes cultures Acorda</t>
  </si>
  <si>
    <t>En zone S2, sh  Oui/Non ou S 1</t>
  </si>
  <si>
    <t>Date de récolte possible</t>
  </si>
  <si>
    <t>Mesures prises contre le ruissellement</t>
  </si>
  <si>
    <t>Nombre de points</t>
  </si>
  <si>
    <t>Mesure déjà prise sur cette parcelle</t>
  </si>
  <si>
    <t>Mesures supplémentaires</t>
  </si>
  <si>
    <t>Ruissellement, nombre de points restant à atteindre</t>
  </si>
  <si>
    <t>Contributions non-recours aux PPh (Extenso)</t>
  </si>
  <si>
    <t>Contributions non-recours aux herbicides</t>
  </si>
  <si>
    <t>Betteraves</t>
  </si>
  <si>
    <t>Pdt</t>
  </si>
  <si>
    <t>Maïs</t>
  </si>
  <si>
    <t>Colza</t>
  </si>
  <si>
    <t>Tournesol</t>
  </si>
  <si>
    <t>Pois</t>
  </si>
  <si>
    <t>Tabac</t>
  </si>
  <si>
    <t>Prairie</t>
  </si>
  <si>
    <t>Homologués pour</t>
  </si>
  <si>
    <t>Réserve</t>
  </si>
  <si>
    <t>Légendes</t>
  </si>
  <si>
    <t>Homologué pour la culture:</t>
  </si>
  <si>
    <t>Homologué pour la culture et utilisable dans programme sans PPh (Extenso)</t>
  </si>
  <si>
    <r>
      <t>Homologué pour la culture mais</t>
    </r>
    <r>
      <rPr>
        <b/>
        <sz val="11"/>
        <color theme="1"/>
        <rFont val="Calibri"/>
        <family val="2"/>
        <scheme val="minor"/>
      </rPr>
      <t xml:space="preserve"> soumis à autorisation</t>
    </r>
  </si>
  <si>
    <t>Réduction de la dérive, en PER min 6 m à respecter le long des eaux de surfaces à</t>
  </si>
  <si>
    <t>Réduction de la dérive, pour biotopes, plantes en fleur et zones résidentielles et publiques à</t>
  </si>
  <si>
    <t>Semis en bandes</t>
  </si>
  <si>
    <t>Quantités par ha</t>
  </si>
  <si>
    <t>Version :</t>
  </si>
  <si>
    <t>Produits à faible risque de l'annexe 1 de l'OPPh ne nécessitant pas de point dérive et ruissellement</t>
  </si>
  <si>
    <t>Surfaces avec  interdiction d'utilisation d'herbicides</t>
  </si>
  <si>
    <t>Tableau pour traitement des SPB plante par plante</t>
  </si>
  <si>
    <t>Soja</t>
  </si>
  <si>
    <t>Féverole</t>
  </si>
  <si>
    <t>Lupin</t>
  </si>
  <si>
    <t>Dérive: Distance en m des eaux de surface (à moins de: 6, 20, 50, 100)</t>
  </si>
  <si>
    <t>Plus de 100 m</t>
  </si>
  <si>
    <t>601 Prairies temporaires</t>
  </si>
  <si>
    <t>611 Prairies extensives</t>
  </si>
  <si>
    <t>616 Pâturages  attenants</t>
  </si>
  <si>
    <t>Traitement pl.p.pl. avec reconnaissance vidéo (Ecorobotix) et dispositif de protection complet</t>
  </si>
  <si>
    <t>Pulvérisation sous-foliaire (droleg) dès interrang fermé</t>
  </si>
  <si>
    <t>Sous semis destiné à la couverture du sol</t>
  </si>
  <si>
    <t>Bande de paillis ou paille de 10 m. de large (min. 1.5 to/ha) perpendiculaire à l'écoulement de l'eau</t>
  </si>
  <si>
    <t>Traitement pl.p.pl. avec reconnaissance vidéo (Ecorobotix) sur moins de 25% de la surface</t>
  </si>
  <si>
    <t>Traitement pl.p.pl. avec reconnaissance vidéo (Ecorobotix) sur moins de 10% de la surface</t>
  </si>
  <si>
    <t>Biotope ZNT et plantes en fleurs dans parcelles voisines</t>
  </si>
  <si>
    <t>Biotope ou parcelles voisines en fleur à moins de mètres</t>
  </si>
  <si>
    <t>Biotopes ou parcelles voisines en fleur,ZNT</t>
  </si>
  <si>
    <t>Bande végétalisée &gt;3m. Et haute comme la culture OU barrière verticale et dépassant la culture de &gt;1 m</t>
  </si>
  <si>
    <t>Adresse</t>
  </si>
  <si>
    <t>Titre</t>
  </si>
  <si>
    <t>Nom</t>
  </si>
  <si>
    <t>Prénom</t>
  </si>
  <si>
    <t>Rue</t>
  </si>
  <si>
    <t>NPA</t>
  </si>
  <si>
    <t>Localité</t>
  </si>
  <si>
    <t>Canton</t>
  </si>
  <si>
    <t>Jura</t>
  </si>
  <si>
    <t>Cantons</t>
  </si>
  <si>
    <t>Lien pour Zones karstiques</t>
  </si>
  <si>
    <t xml:space="preserve">Lien pour Zones S.. </t>
  </si>
  <si>
    <t>Colonne2</t>
  </si>
  <si>
    <t>Vaud</t>
  </si>
  <si>
    <t>https://www.geo.vd.ch/</t>
  </si>
  <si>
    <t>Lien pour la zone karstique du canton</t>
  </si>
  <si>
    <t>Lien pour les zones S.. du canton</t>
  </si>
  <si>
    <t>Lien pour thalweg (indications pour  points ruissellement)</t>
  </si>
  <si>
    <t>Lien pour thalweg</t>
  </si>
  <si>
    <t>https://geo.jura.ch/theme/Environnement?lang=fr&amp;map_x=03_points_renco=0&amp;theme=Environnement&amp;tree_groups=Environnement&amp;tree_group_layers_Environnement=env_18_11_secteurs_karstiques</t>
  </si>
  <si>
    <t>https://geo.jura.ch/theme/Environnement?lang=fr&amp;map_x6_01_zones_de_protections%2Cenv_06_01_protection_eaux_souterraines_au&amp;tree_groups=Environnement</t>
  </si>
  <si>
    <t>https://geo.jura.ch/theme/Dangers naturels?lang=fr&amp;map_x=258039Dangers naturels&amp;tree_groups=Dangers naturels%2CCourbes de niveaux&amp;tree_group_layers_Dangers naturels=ofev_08_08_carte_alea_ruissellement%2Csdt_10_14_thalweg_2022</t>
  </si>
  <si>
    <t>Effacer suite contenu cellule de gauche</t>
  </si>
  <si>
    <t>Responsabilité</t>
  </si>
  <si>
    <t>La responsabilité d'utilisation incombe à l'utilisateur</t>
  </si>
  <si>
    <t>Structure et mise en forme des codes pour l'année</t>
  </si>
  <si>
    <t>Codes cultures Acorda, mise en forme pour l'année …</t>
  </si>
  <si>
    <t>Neuchâtel</t>
  </si>
  <si>
    <t>Suisse</t>
  </si>
  <si>
    <t>Risque de ruissellement en grandes cultures - Agripedia</t>
  </si>
  <si>
    <t>https://map.geo.admin.ch/#/map?lang=fr&amp;center=2709683.55,1197852.88&amp;z=0.723&amp;bgLayer=ch.swisstopo.pixelkarte-farbe&amp;topic=ech&amp;layers=ch.bafu.gefaehrdungskarte-oberflaechenabfluss;ch.blw.hanglagen-abschwemmung;ch.blw.landwirtschaftliche-nutzungsflaechen,f,1</t>
  </si>
  <si>
    <t>https://www.bafu.admin.ch/bafu/fr/home/themes/dangers-naturels/info-specialistes/donnees-de-base-et-utilisation-du-territoire/processus-de-danger-et-donnees-de-base/alea-ruissellement.html</t>
  </si>
  <si>
    <t>Choix pour un 2e canton ou la Suisse</t>
  </si>
  <si>
    <t>Lien pour informations complémentaires sur les points ruissellement PER et homologation</t>
  </si>
  <si>
    <t>Buses classiques sans mesure anti-dérive</t>
  </si>
  <si>
    <t>501 Orge de printemps</t>
  </si>
  <si>
    <t>502 Orge d'automne</t>
  </si>
  <si>
    <t>504 Avoine</t>
  </si>
  <si>
    <t>505 Triticale</t>
  </si>
  <si>
    <t>506 Méteil de céréales four.</t>
  </si>
  <si>
    <t>507 Blé fourrager</t>
  </si>
  <si>
    <t>508 Maïs grain</t>
  </si>
  <si>
    <t>511 Amidonnier, engrain</t>
  </si>
  <si>
    <t>512 Blé de printemps</t>
  </si>
  <si>
    <t>513 Blé d'automne</t>
  </si>
  <si>
    <t>514 Seigle</t>
  </si>
  <si>
    <t>515 Méteil de céréales pani.</t>
  </si>
  <si>
    <t>516 Epeautre</t>
  </si>
  <si>
    <t>521 Maïs (ensilage et  vert)</t>
  </si>
  <si>
    <t>522 Betteraves sucrières</t>
  </si>
  <si>
    <t>523 Betteravs fourragères</t>
  </si>
  <si>
    <t>524 Pommes de terre</t>
  </si>
  <si>
    <t>525 Plants de pommes de terre</t>
  </si>
  <si>
    <t>526 Colza de printemps huile</t>
  </si>
  <si>
    <t>527 Colza d'automne huile</t>
  </si>
  <si>
    <t>528 Soja</t>
  </si>
  <si>
    <t>531 Tournesol huile</t>
  </si>
  <si>
    <t>534 Lin</t>
  </si>
  <si>
    <t>537 Pois protéagineux</t>
  </si>
  <si>
    <t>538 Lupins</t>
  </si>
  <si>
    <t>539 Courges a huile</t>
  </si>
  <si>
    <t>541 Tabac</t>
  </si>
  <si>
    <t>542 Millet</t>
  </si>
  <si>
    <t>543 Ensilage de céréales ou mélange avec légumineuses non battus</t>
  </si>
  <si>
    <t>548 Sarrasin</t>
  </si>
  <si>
    <t>549 Sorgho</t>
  </si>
  <si>
    <t>555 Bde cult ext (cér, oléag, légum)</t>
  </si>
  <si>
    <t>556 Jachères florales</t>
  </si>
  <si>
    <t>557 Jachères tournantes</t>
  </si>
  <si>
    <t>559 Ourlets sur t assolées</t>
  </si>
  <si>
    <t>566 Pavot</t>
  </si>
  <si>
    <t>568 Lentilles</t>
  </si>
  <si>
    <t>569 Mélange féverole, pois, céréales min. 30 % légumineuses battus</t>
  </si>
  <si>
    <t>572 Bandes fleuries (SPB)</t>
  </si>
  <si>
    <t>573 Moutarde</t>
  </si>
  <si>
    <t>574 Quinoa</t>
  </si>
  <si>
    <t>575 Chanvre pour graines</t>
  </si>
  <si>
    <t>576 Chanvre pour fibres</t>
  </si>
  <si>
    <t>602 Autres prair arti contrib</t>
  </si>
  <si>
    <t>612 Prairies peu intensives</t>
  </si>
  <si>
    <t>613 Prairies perm. (fauche)</t>
  </si>
  <si>
    <t>617 Pâturages extensifs</t>
  </si>
  <si>
    <t>618 Pâturages boisés</t>
  </si>
  <si>
    <t>625 Pâturages boisés(non sce)</t>
  </si>
  <si>
    <t>631 Légumineuses (semence)</t>
  </si>
  <si>
    <t>632 Graminées (semence)</t>
  </si>
  <si>
    <t>634 Prairies riv. cours d'eau</t>
  </si>
  <si>
    <t>697 Autres surf. imp. ugbfg</t>
  </si>
  <si>
    <t>705 Baies pluriannuelles</t>
  </si>
  <si>
    <t>851 Surfaces a litière</t>
  </si>
  <si>
    <t>852 Haies bosq + bande herb.</t>
  </si>
  <si>
    <t>857 Haies bosq sans b herb. n</t>
  </si>
  <si>
    <t>898 Autres surfaces sans cont</t>
  </si>
  <si>
    <t>901 Forêt</t>
  </si>
  <si>
    <t>902 Surfaces improductives</t>
  </si>
  <si>
    <t>904 Fosses, mares, étangs, ..</t>
  </si>
  <si>
    <t>905 Surfaces rudérales,…</t>
  </si>
  <si>
    <t>Explications</t>
  </si>
  <si>
    <t>Certaines cases peuvent rester vides, si elles doivent être conplétées, un message l'indiquera lorsque vous serez dessus, ce sont des cases avec un coin rouge</t>
  </si>
  <si>
    <t>Commencez par compléter le tableau de l'onglet "Parcelles" en vous référant aux messages qui pourront apparaître lorsque vous êtes sur les cases ainsi qu'avec les propositions de listes déroulantes</t>
  </si>
  <si>
    <t>1. Enregistrement des parcelles</t>
  </si>
  <si>
    <r>
      <t xml:space="preserve">Complétez la </t>
    </r>
    <r>
      <rPr>
        <b/>
        <sz val="11"/>
        <color theme="1"/>
        <rFont val="Calibri"/>
        <family val="2"/>
        <scheme val="minor"/>
      </rPr>
      <t>date</t>
    </r>
    <r>
      <rPr>
        <sz val="11"/>
        <color theme="1"/>
        <rFont val="Calibri"/>
        <family val="2"/>
        <scheme val="minor"/>
      </rPr>
      <t xml:space="preserve"> du traitement, les éventuelles </t>
    </r>
    <r>
      <rPr>
        <b/>
        <sz val="11"/>
        <color theme="1"/>
        <rFont val="Calibri"/>
        <family val="2"/>
        <scheme val="minor"/>
      </rPr>
      <t>remarques</t>
    </r>
    <r>
      <rPr>
        <sz val="11"/>
        <color theme="1"/>
        <rFont val="Calibri"/>
        <family val="2"/>
        <scheme val="minor"/>
      </rPr>
      <t xml:space="preserve"> et choisissez la </t>
    </r>
    <r>
      <rPr>
        <b/>
        <sz val="11"/>
        <color theme="1"/>
        <rFont val="Calibri"/>
        <family val="2"/>
        <scheme val="minor"/>
      </rPr>
      <t>parcelle désirée</t>
    </r>
    <r>
      <rPr>
        <sz val="11"/>
        <color theme="1"/>
        <rFont val="Calibri"/>
        <family val="2"/>
        <scheme val="minor"/>
      </rPr>
      <t xml:space="preserve"> dans la liste déroulante. Les éventuelles</t>
    </r>
    <r>
      <rPr>
        <b/>
        <sz val="11"/>
        <color theme="1"/>
        <rFont val="Calibri"/>
        <family val="2"/>
        <scheme val="minor"/>
      </rPr>
      <t xml:space="preserve"> restrictions</t>
    </r>
    <r>
      <rPr>
        <sz val="11"/>
        <color theme="1"/>
        <rFont val="Calibri"/>
        <family val="2"/>
        <scheme val="minor"/>
      </rPr>
      <t xml:space="preserve"> liées à la parcelle apparaîtront en rouge</t>
    </r>
  </si>
  <si>
    <r>
      <t>Les restrictions non respectées des divers produits apparaîtront en</t>
    </r>
    <r>
      <rPr>
        <b/>
        <sz val="11"/>
        <color theme="1"/>
        <rFont val="Calibri"/>
        <family val="2"/>
        <scheme val="minor"/>
      </rPr>
      <t xml:space="preserve"> rouge ainsi que les points dérive ou ruissellement non respectés.</t>
    </r>
    <r>
      <rPr>
        <sz val="11"/>
        <color theme="1"/>
        <rFont val="Calibri"/>
        <family val="2"/>
        <scheme val="minor"/>
      </rPr>
      <t xml:space="preserve"> Vous pouvez corriger en choisissant d'autres produits. Pour le point dérive PER ou réduction des distances, vous pouvez choisir des </t>
    </r>
    <r>
      <rPr>
        <b/>
        <sz val="11"/>
        <color theme="1"/>
        <rFont val="Calibri"/>
        <family val="2"/>
        <scheme val="minor"/>
      </rPr>
      <t>buses antidérives</t>
    </r>
    <r>
      <rPr>
        <sz val="11"/>
        <color theme="1"/>
        <rFont val="Calibri"/>
        <family val="2"/>
        <scheme val="minor"/>
      </rPr>
      <t xml:space="preserve"> ou </t>
    </r>
    <r>
      <rPr>
        <b/>
        <sz val="11"/>
        <color theme="1"/>
        <rFont val="Calibri"/>
        <family val="2"/>
        <scheme val="minor"/>
      </rPr>
      <t>autres mesures</t>
    </r>
    <r>
      <rPr>
        <sz val="11"/>
        <color theme="1"/>
        <rFont val="Calibri"/>
        <family val="2"/>
        <scheme val="minor"/>
      </rPr>
      <t>. Il en est de même pour les</t>
    </r>
    <r>
      <rPr>
        <b/>
        <sz val="11"/>
        <color theme="1"/>
        <rFont val="Calibri"/>
        <family val="2"/>
        <scheme val="minor"/>
      </rPr>
      <t xml:space="preserve"> points ruissellement.</t>
    </r>
  </si>
  <si>
    <t>Sous l'onglet "En un coup d'œil", vous avez une meilleure vue sur le respect des restrictions.</t>
  </si>
  <si>
    <t>Afin de savoir si les parcelles sont en zones karstiques, S, etc ou sont concernées par le point PER ruissellement, vous pouvez ouvrir les liens correspondants pour votre canton ou un autre</t>
  </si>
  <si>
    <t>https://agridea.abacuscity.ch/fr/A~3283~4/3~200121~Shop0/Environnement-Paysage/Eau-%3A-limiter-les-pollutions/Bonnes-pratiques-phytosanitaires/D%C3%A9rive-et-ruissellement-dans-la-protection-des-cultures/Allemand/Online</t>
  </si>
  <si>
    <t>Frantionnement</t>
  </si>
  <si>
    <t>Quantités par produit</t>
  </si>
  <si>
    <t>2. Procédez au plan de traitement</t>
  </si>
  <si>
    <r>
      <t xml:space="preserve">Ensuite complétez les cases jaunes du 2e tableau. Si la </t>
    </r>
    <r>
      <rPr>
        <b/>
        <sz val="11"/>
        <color theme="1"/>
        <rFont val="Calibri"/>
        <family val="2"/>
        <scheme val="minor"/>
      </rPr>
      <t>quantité ha proposée</t>
    </r>
    <r>
      <rPr>
        <sz val="11"/>
        <color theme="1"/>
        <rFont val="Calibri"/>
        <family val="2"/>
        <scheme val="minor"/>
      </rPr>
      <t xml:space="preserve"> n'est pas celle que vous voulez mettre, alors mettez la quantité choisie dans la colonne "</t>
    </r>
    <r>
      <rPr>
        <b/>
        <sz val="11"/>
        <color theme="1"/>
        <rFont val="Calibri"/>
        <family val="2"/>
        <scheme val="minor"/>
      </rPr>
      <t>Quantité retenue"</t>
    </r>
    <r>
      <rPr>
        <sz val="11"/>
        <color theme="1"/>
        <rFont val="Calibri"/>
        <family val="2"/>
        <scheme val="minor"/>
      </rPr>
      <t xml:space="preserve">, c'est celle-là qui fera foi. Dans la colonne "Fractionnement" mettez 1 si vous appliquez la dose en une fois, sinon mettez le nombre de divisions (par exemple pour le splitting dans les betteraves) </t>
    </r>
    <r>
      <rPr>
        <b/>
        <sz val="11"/>
        <color theme="1"/>
        <rFont val="Calibri"/>
        <family val="2"/>
        <scheme val="minor"/>
      </rPr>
      <t>A droite du tableau vous trouverez les quantités de chaque produit à mettre dans le pulvérisateur.</t>
    </r>
  </si>
  <si>
    <t>Fiches techniques</t>
  </si>
  <si>
    <t>Blé</t>
  </si>
  <si>
    <t>Orge</t>
  </si>
  <si>
    <t>Dérive: Distances à respecter eaux de surfaces</t>
  </si>
  <si>
    <t>Données pour IPS</t>
  </si>
  <si>
    <t>Herbicides totalement ou partiellement interdits dans divers programmes, par ex IPS (Oui/Non, etc)</t>
  </si>
  <si>
    <t>Avec autorisation IPS</t>
  </si>
  <si>
    <t>Matière active 1</t>
  </si>
  <si>
    <t>Matière active 2</t>
  </si>
  <si>
    <t>Matière active 3</t>
  </si>
  <si>
    <t>Sous conditions IPS (si chardons ou prêles)</t>
  </si>
  <si>
    <t>Programmes avec produits interdits, par ex. IP-Suisse</t>
  </si>
  <si>
    <t>Association</t>
  </si>
  <si>
    <t>Contrôle</t>
  </si>
  <si>
    <t>Si délai d'attente supérieur aux produits ci-dessus</t>
  </si>
  <si>
    <t>Matières actives</t>
  </si>
  <si>
    <t>Lin</t>
  </si>
  <si>
    <t>Akris w-6697</t>
  </si>
  <si>
    <t>LG</t>
  </si>
  <si>
    <t>W-6697</t>
  </si>
  <si>
    <t>0.75 kg TERBUTHYLAZINE/3 ans</t>
  </si>
  <si>
    <t>Alfil WG</t>
  </si>
  <si>
    <t>Sintagro AG</t>
  </si>
  <si>
    <t>W-7221</t>
  </si>
  <si>
    <t>Ally Power</t>
  </si>
  <si>
    <t>St</t>
  </si>
  <si>
    <t>W-7300-1</t>
  </si>
  <si>
    <t>Ally SX =&lt;25g/ha</t>
  </si>
  <si>
    <t>W-7287</t>
  </si>
  <si>
    <t>Ally SX &gt;25g/ha</t>
  </si>
  <si>
    <t>Amarel Disperss</t>
  </si>
  <si>
    <t>Stähler Suisse SA</t>
  </si>
  <si>
    <t>W-6830</t>
  </si>
  <si>
    <t>Cemag Handels AG</t>
  </si>
  <si>
    <t>W-6109</t>
  </si>
  <si>
    <t>Apollo SC w-6656</t>
  </si>
  <si>
    <t>ADAMA Agriculture Swiss AG</t>
  </si>
  <si>
    <t>W-6656</t>
  </si>
  <si>
    <t>Ariane C w-6852</t>
  </si>
  <si>
    <t>Dow AgroSciences Switzerland S.A.</t>
  </si>
  <si>
    <t>W-6852</t>
  </si>
  <si>
    <t>Ariane C w-6852-1</t>
  </si>
  <si>
    <t>W-6852-1</t>
  </si>
  <si>
    <t>Arkaban</t>
  </si>
  <si>
    <t>Omya (Schweiz) AG</t>
  </si>
  <si>
    <t>W 6374-2</t>
  </si>
  <si>
    <t>Asulam</t>
  </si>
  <si>
    <t>Sa</t>
  </si>
  <si>
    <t>W-4034, 6997, 7104</t>
  </si>
  <si>
    <t>Asulam LG</t>
  </si>
  <si>
    <t>W-6997-4</t>
  </si>
  <si>
    <t>Asulam S</t>
  </si>
  <si>
    <t>Sc</t>
  </si>
  <si>
    <t>W-6997-3</t>
  </si>
  <si>
    <t>Asulox</t>
  </si>
  <si>
    <t>Sy</t>
  </si>
  <si>
    <t>W-1698</t>
  </si>
  <si>
    <t>Avella</t>
  </si>
  <si>
    <t>Belchim Crop Protection Switzerland GmbH</t>
  </si>
  <si>
    <t>W-7355</t>
  </si>
  <si>
    <t>Aviso</t>
  </si>
  <si>
    <t>W-2935-2</t>
  </si>
  <si>
    <t>Bion</t>
  </si>
  <si>
    <t>LG, Sy</t>
  </si>
  <si>
    <t>W-5370</t>
  </si>
  <si>
    <t>Biplay SX</t>
  </si>
  <si>
    <t>Om</t>
  </si>
  <si>
    <t>W-7289-1</t>
  </si>
  <si>
    <t>W-7274</t>
  </si>
  <si>
    <t>Blocker W-7274-1</t>
  </si>
  <si>
    <t>W-7274-1</t>
  </si>
  <si>
    <t>Calado</t>
  </si>
  <si>
    <t>W-5651-2</t>
  </si>
  <si>
    <t>1.5 kg METOLACHLORE/3ans</t>
  </si>
  <si>
    <t>Calado (betteraves)</t>
  </si>
  <si>
    <t>Camix</t>
  </si>
  <si>
    <t>Syngenta Agro AG</t>
  </si>
  <si>
    <t>W-6733</t>
  </si>
  <si>
    <t>Capito Pflanzen-Insektizid Spezial</t>
  </si>
  <si>
    <t>W-6244-1</t>
  </si>
  <si>
    <t>W-6090-1</t>
  </si>
  <si>
    <t>Cobra Forte</t>
  </si>
  <si>
    <t>W-6861</t>
  </si>
  <si>
    <t>Concert SX</t>
  </si>
  <si>
    <t>W-7290</t>
  </si>
  <si>
    <t>1 THIFENSULFURON/3 ans</t>
  </si>
  <si>
    <t>Concert SX (lin)</t>
  </si>
  <si>
    <t>Constar</t>
  </si>
  <si>
    <t>W-7326-1</t>
  </si>
  <si>
    <t>Contans WG W6965</t>
  </si>
  <si>
    <t>Ba</t>
  </si>
  <si>
    <t>W-6965</t>
  </si>
  <si>
    <t>Contans WG w-6965-1</t>
  </si>
  <si>
    <t>Andermatt Biocontrol Suisse AG</t>
  </si>
  <si>
    <t>W-6965-1</t>
  </si>
  <si>
    <t>Costello W7483-1</t>
  </si>
  <si>
    <t>W-7483-1</t>
  </si>
  <si>
    <t xml:space="preserve">Cupromaag 35  </t>
  </si>
  <si>
    <t>W-7018-3</t>
  </si>
  <si>
    <t>Cupromaag 35 Natura</t>
  </si>
  <si>
    <t>W-7444-2</t>
  </si>
  <si>
    <t>Cymbal 45</t>
  </si>
  <si>
    <t>W-7484</t>
  </si>
  <si>
    <t>Cymbal Flow</t>
  </si>
  <si>
    <t>W-7483</t>
  </si>
  <si>
    <t xml:space="preserve">Cymbal WG </t>
  </si>
  <si>
    <t>Leu + Gygax AG</t>
  </si>
  <si>
    <t>W-7484-2</t>
  </si>
  <si>
    <t>Cypermethrin</t>
  </si>
  <si>
    <t>W-4343</t>
  </si>
  <si>
    <t xml:space="preserve">Dasul  </t>
  </si>
  <si>
    <t>W-6779-1</t>
  </si>
  <si>
    <t>Dasul Extra 60OD</t>
  </si>
  <si>
    <t xml:space="preserve">W-6497-1 </t>
  </si>
  <si>
    <t>Debut</t>
  </si>
  <si>
    <t>W-7294</t>
  </si>
  <si>
    <t>Debut DuoActive</t>
  </si>
  <si>
    <t>W-7383</t>
  </si>
  <si>
    <t>Deluge</t>
  </si>
  <si>
    <t>W-7466</t>
  </si>
  <si>
    <t>Deluge (bett.)</t>
  </si>
  <si>
    <t>Deserpan Xtra</t>
  </si>
  <si>
    <t>W-6403-3</t>
  </si>
  <si>
    <t>Dirigent SX</t>
  </si>
  <si>
    <t>Fe</t>
  </si>
  <si>
    <t>D-6522</t>
  </si>
  <si>
    <t>Dominator</t>
  </si>
  <si>
    <t>W-7275-1</t>
  </si>
  <si>
    <t>Dual Gold</t>
  </si>
  <si>
    <t>W-5651</t>
  </si>
  <si>
    <t>Dual Gold (bett.)</t>
  </si>
  <si>
    <t>EFA  Universal</t>
  </si>
  <si>
    <t>Bayer (Schweiz) AG</t>
  </si>
  <si>
    <t>W-6826</t>
  </si>
  <si>
    <t>Effendi</t>
  </si>
  <si>
    <t>W-5929-1</t>
  </si>
  <si>
    <t>Effigo w-6738</t>
  </si>
  <si>
    <t>W-6738</t>
  </si>
  <si>
    <t>Eleto</t>
  </si>
  <si>
    <t>W-7205</t>
  </si>
  <si>
    <t>Etephon Médol</t>
  </si>
  <si>
    <t>Médol SA</t>
  </si>
  <si>
    <t>W-3060</t>
  </si>
  <si>
    <t>Express Max SX</t>
  </si>
  <si>
    <t>W-7296</t>
  </si>
  <si>
    <t>Falkon w-6958</t>
  </si>
  <si>
    <t>W-6958</t>
  </si>
  <si>
    <t>Fibro</t>
  </si>
  <si>
    <t>W-7049</t>
  </si>
  <si>
    <t>Finy =&lt;25 g/ha</t>
  </si>
  <si>
    <t>W-6921-1</t>
  </si>
  <si>
    <t>Finy &gt;25 g/ha</t>
  </si>
  <si>
    <t>Flint HG</t>
  </si>
  <si>
    <t>W-7348</t>
  </si>
  <si>
    <t>Forum</t>
  </si>
  <si>
    <t>BF</t>
  </si>
  <si>
    <t>W-6249</t>
  </si>
  <si>
    <t>Forum PI</t>
  </si>
  <si>
    <t>D-4556</t>
  </si>
  <si>
    <t>Frontex</t>
  </si>
  <si>
    <t>W-5651-1</t>
  </si>
  <si>
    <t>Frontex (betteraves)</t>
  </si>
  <si>
    <t>Gaon</t>
  </si>
  <si>
    <t>LKC Switzerland Ltd.</t>
  </si>
  <si>
    <t>W-6892</t>
  </si>
  <si>
    <t>Gardo Gold</t>
  </si>
  <si>
    <t>W-6286</t>
  </si>
  <si>
    <t>0.75 kg TERBUTHYLAZINE/3 ans et 1.5 k</t>
  </si>
  <si>
    <t>Garlon 2000 w-7119</t>
  </si>
  <si>
    <t>W-7119</t>
  </si>
  <si>
    <t>W-7119-1</t>
  </si>
  <si>
    <t>Gazelle Spray</t>
  </si>
  <si>
    <t>W-6244</t>
  </si>
  <si>
    <t>Gesal Käfer- und Raupen-Stop</t>
  </si>
  <si>
    <t>Compo Jardin AG</t>
  </si>
  <si>
    <t>W-7133-1</t>
  </si>
  <si>
    <t>Gesal Langzeit-Insektizid</t>
  </si>
  <si>
    <t>W-6244-3</t>
  </si>
  <si>
    <t>Gesal Universal Pilzschutz</t>
  </si>
  <si>
    <t>W-7348-1</t>
  </si>
  <si>
    <t>Heading perfect Lawn</t>
  </si>
  <si>
    <t>Renovita Wilen GmbH</t>
  </si>
  <si>
    <t>W-6157-1</t>
  </si>
  <si>
    <t>Herbasan W7145-1</t>
  </si>
  <si>
    <t>W-7145-1</t>
  </si>
  <si>
    <t>Husar OD</t>
  </si>
  <si>
    <t>W-6397</t>
  </si>
  <si>
    <t>Hysan Micro</t>
  </si>
  <si>
    <t>W-7154-2</t>
  </si>
  <si>
    <t>Insegar M</t>
  </si>
  <si>
    <t>W-7266-1</t>
  </si>
  <si>
    <t>W-6617</t>
  </si>
  <si>
    <t>W-7238</t>
  </si>
  <si>
    <t>W-7196</t>
  </si>
  <si>
    <t>Lentagran WP W7145</t>
  </si>
  <si>
    <t>LG et Belchim</t>
  </si>
  <si>
    <t>W-7145</t>
  </si>
  <si>
    <t>Lontrel 100</t>
  </si>
  <si>
    <t>W-5530</t>
  </si>
  <si>
    <t>Lumax H</t>
  </si>
  <si>
    <t>W-7311</t>
  </si>
  <si>
    <t>Lumax w-6454</t>
  </si>
  <si>
    <t>W-6454</t>
  </si>
  <si>
    <t>W-6454-1</t>
  </si>
  <si>
    <t>Mamba Due</t>
  </si>
  <si>
    <t>W-6157</t>
  </si>
  <si>
    <t>Metiram WG</t>
  </si>
  <si>
    <t>W-2935-1</t>
  </si>
  <si>
    <t>Milbeknock</t>
  </si>
  <si>
    <t>W-7115</t>
  </si>
  <si>
    <t>Mildicut</t>
  </si>
  <si>
    <t>W-6378-1</t>
  </si>
  <si>
    <t>Orvego D-6942</t>
  </si>
  <si>
    <t>D-6942</t>
  </si>
  <si>
    <t>Orvego w-7275</t>
  </si>
  <si>
    <t>W-7275</t>
  </si>
  <si>
    <t>Ovitex</t>
  </si>
  <si>
    <t>W-7120</t>
  </si>
  <si>
    <t>Pheroprax Ampulle w-6063</t>
  </si>
  <si>
    <t>BASF Schweiz AG</t>
  </si>
  <si>
    <t>W-6063</t>
  </si>
  <si>
    <t>Pheroprax Ampulle w-6798</t>
  </si>
  <si>
    <t>W-6798</t>
  </si>
  <si>
    <t>Polyram DF</t>
  </si>
  <si>
    <t>W-2935</t>
  </si>
  <si>
    <t>Proclean Turf Duo</t>
  </si>
  <si>
    <t>UFA-Samen PROFI GRÜN</t>
  </si>
  <si>
    <t>W-6157-2</t>
  </si>
  <si>
    <t>Profiler</t>
  </si>
  <si>
    <t>W-6711</t>
  </si>
  <si>
    <t>Proxanil w-6615</t>
  </si>
  <si>
    <t>Arysta LifeScience Switzerland Sàrl</t>
  </si>
  <si>
    <t>W-6615</t>
  </si>
  <si>
    <t>W-6173</t>
  </si>
  <si>
    <t>Ranman w-6274</t>
  </si>
  <si>
    <t>ISK Biosciences (Schweiz) GmbH</t>
  </si>
  <si>
    <t>W-6274</t>
  </si>
  <si>
    <t>Redigo Pro</t>
  </si>
  <si>
    <t>W-7279</t>
  </si>
  <si>
    <t>Ruman</t>
  </si>
  <si>
    <t>W-6997-1</t>
  </si>
  <si>
    <t>Sanoplant Acetic</t>
  </si>
  <si>
    <t>W-6354-2</t>
  </si>
  <si>
    <t>Sanoplant Dipel</t>
  </si>
  <si>
    <t>W-7273-1</t>
  </si>
  <si>
    <t>Scomrid-Spray</t>
  </si>
  <si>
    <t>W-6687</t>
  </si>
  <si>
    <t>Sepal</t>
  </si>
  <si>
    <t>W-5959-1</t>
  </si>
  <si>
    <t>Shiro</t>
  </si>
  <si>
    <t>W-7511-1</t>
  </si>
  <si>
    <t>Shiro 500</t>
  </si>
  <si>
    <t>UPL Switzerland AG</t>
  </si>
  <si>
    <t>W-7511</t>
  </si>
  <si>
    <t>Silwet L-77</t>
  </si>
  <si>
    <t>Momentive Performance Materials (Suisse) GmbH</t>
  </si>
  <si>
    <t>W-6405</t>
  </si>
  <si>
    <t>Simplex w-6981</t>
  </si>
  <si>
    <t>W-6981</t>
  </si>
  <si>
    <t>Simplex w-6981-1</t>
  </si>
  <si>
    <t>W-6981-1</t>
  </si>
  <si>
    <t>W-7484-1</t>
  </si>
  <si>
    <t>Sprinter w-6650</t>
  </si>
  <si>
    <t>W-6650</t>
  </si>
  <si>
    <t>Sprinter w-6650-1</t>
  </si>
  <si>
    <t>W-6650-1</t>
  </si>
  <si>
    <t>W-7202</t>
  </si>
  <si>
    <t>Starane Max w-7202-1</t>
  </si>
  <si>
    <t>W-7202-1</t>
  </si>
  <si>
    <t>Talis w-6945</t>
  </si>
  <si>
    <t>W-6945</t>
  </si>
  <si>
    <t>Talis w-6945-1</t>
  </si>
  <si>
    <t>W-6945-1</t>
  </si>
  <si>
    <t>Tega</t>
  </si>
  <si>
    <t>W-6448</t>
  </si>
  <si>
    <t>Tomigan</t>
  </si>
  <si>
    <t>W-6655</t>
  </si>
  <si>
    <t>Sharda Swiss Sàrl</t>
  </si>
  <si>
    <t>W-7392</t>
  </si>
  <si>
    <t>Trifulox</t>
  </si>
  <si>
    <t>W-6997-2</t>
  </si>
  <si>
    <t>Valis F</t>
  </si>
  <si>
    <t>W-7146</t>
  </si>
  <si>
    <t>Vertimec Gold</t>
  </si>
  <si>
    <t>W-7028</t>
  </si>
  <si>
    <t>Vincare</t>
  </si>
  <si>
    <t>W-6235</t>
  </si>
  <si>
    <t>2.4-D Plus</t>
  </si>
  <si>
    <t>Actiol</t>
  </si>
  <si>
    <t>Adjuvant Médol</t>
  </si>
  <si>
    <t>Aduka</t>
  </si>
  <si>
    <t>Aerofleur Gold Granulat</t>
  </si>
  <si>
    <t>Aerofleur Gold Jet</t>
  </si>
  <si>
    <t>Aerofleur Gold Sticks</t>
  </si>
  <si>
    <t>Aerofleur Spray gegen Krankheiten</t>
  </si>
  <si>
    <t>Aerofleur Spray gegen Pilzkrankheiten</t>
  </si>
  <si>
    <t>Agora SC</t>
  </si>
  <si>
    <t>Aim</t>
  </si>
  <si>
    <t>Airone Garten</t>
  </si>
  <si>
    <t>Alaxon Spray</t>
  </si>
  <si>
    <t>Alial Triplo</t>
  </si>
  <si>
    <t>Aligator</t>
  </si>
  <si>
    <t>Amaline Flow</t>
  </si>
  <si>
    <t>Amistar Xtra</t>
  </si>
  <si>
    <t>AmistarXtra</t>
  </si>
  <si>
    <t>Ammate</t>
  </si>
  <si>
    <t>Apollo SC</t>
  </si>
  <si>
    <t>Arabella</t>
  </si>
  <si>
    <t>Araldo</t>
  </si>
  <si>
    <t>Arcade 880 EC</t>
  </si>
  <si>
    <t>Arco</t>
  </si>
  <si>
    <t>Arlit</t>
  </si>
  <si>
    <t>Arnold</t>
  </si>
  <si>
    <t>Arrat</t>
  </si>
  <si>
    <t>Artist</t>
  </si>
  <si>
    <t>Aspect</t>
  </si>
  <si>
    <t>Azbany</t>
  </si>
  <si>
    <t>Bacalon aqua</t>
  </si>
  <si>
    <t>Banaril Blanco</t>
  </si>
  <si>
    <t>Bandsen HG</t>
  </si>
  <si>
    <t>Banjo Forte</t>
  </si>
  <si>
    <t>Banol M</t>
  </si>
  <si>
    <t xml:space="preserve">Banvel Quattro </t>
  </si>
  <si>
    <t>Basudin Spray</t>
  </si>
  <si>
    <t>Baymat Plus</t>
  </si>
  <si>
    <t>Beaupro</t>
  </si>
  <si>
    <t>Beauveria MycoSolution</t>
  </si>
  <si>
    <t>Beauveria-Schweizer</t>
  </si>
  <si>
    <t>Belrose Cupro</t>
  </si>
  <si>
    <t>Belrose gegen Blattläuse</t>
  </si>
  <si>
    <t>Belrose gegen Pilzkrankheiten</t>
  </si>
  <si>
    <t>Belrose Spray gegen Blattläuse</t>
  </si>
  <si>
    <t>Biathlon 4D</t>
  </si>
  <si>
    <t>Bio Unkrautfrei</t>
  </si>
  <si>
    <t>BIOHOP DelEXX</t>
  </si>
  <si>
    <t>BIOHOP DelTRUM</t>
  </si>
  <si>
    <t>BioHOP Orion</t>
  </si>
  <si>
    <t>Blocker</t>
  </si>
  <si>
    <t>Break Royal</t>
  </si>
  <si>
    <t>Buzzin 70 WG</t>
  </si>
  <si>
    <t>Camposan Extra</t>
  </si>
  <si>
    <t>Capex 2</t>
  </si>
  <si>
    <t>Capito Cupro L</t>
  </si>
  <si>
    <t>Capito Garden Gold</t>
  </si>
  <si>
    <t>Capito Garden Gold Spray</t>
  </si>
  <si>
    <t xml:space="preserve">Capito Garden Silver </t>
  </si>
  <si>
    <t>Capito Garden Silver Spray</t>
  </si>
  <si>
    <t xml:space="preserve">Capito Garden Special Spray </t>
  </si>
  <si>
    <t>Capito Milben Stop</t>
  </si>
  <si>
    <t>Capito Pilzfrei Spray</t>
  </si>
  <si>
    <t>Capito Rasen Unkrautfrei Spray</t>
  </si>
  <si>
    <t>Capito Total-Herbizid</t>
  </si>
  <si>
    <t>Capito Unkrautvernichter für Rasen</t>
  </si>
  <si>
    <t>Captain-perfectLawn</t>
  </si>
  <si>
    <t>Captan 80 WG</t>
  </si>
  <si>
    <t>Caramba</t>
  </si>
  <si>
    <t>Carmina</t>
  </si>
  <si>
    <t>Champ Flow</t>
  </si>
  <si>
    <t>Cielex</t>
  </si>
  <si>
    <t>Clinic Free</t>
  </si>
  <si>
    <t>Clio 100</t>
  </si>
  <si>
    <t>Condoral SC</t>
  </si>
  <si>
    <t>Copac</t>
  </si>
  <si>
    <t>Cupro-Folpet flüssig</t>
  </si>
  <si>
    <t>Cupro-folpet TB</t>
  </si>
  <si>
    <t>Cupro-Folpet Ultra SC</t>
  </si>
  <si>
    <t>Cupromaag Liquid</t>
  </si>
  <si>
    <t>Cuproxat flüssig</t>
  </si>
  <si>
    <t>Cuprum Flow</t>
  </si>
  <si>
    <t>Cypermetrine</t>
  </si>
  <si>
    <t>Cythrin Garden</t>
  </si>
  <si>
    <t>Cythrin Garden Spray</t>
  </si>
  <si>
    <t>Cythrin Max</t>
  </si>
  <si>
    <t>Dancor 70 WG</t>
  </si>
  <si>
    <t>Dartilon</t>
  </si>
  <si>
    <t>Delan Pro</t>
  </si>
  <si>
    <t>Deltaphar</t>
  </si>
  <si>
    <t>Derrex</t>
  </si>
  <si>
    <t>Deserpan Rasant</t>
  </si>
  <si>
    <t>Desi&gt;proXX C</t>
  </si>
  <si>
    <t>Dicoherb Super</t>
  </si>
  <si>
    <t>Dicotex P</t>
  </si>
  <si>
    <t xml:space="preserve">Dicotex P </t>
  </si>
  <si>
    <t>Difol</t>
  </si>
  <si>
    <t>Dimilin SC</t>
  </si>
  <si>
    <t>Dimilin SC 48</t>
  </si>
  <si>
    <t>Dinagam 700</t>
  </si>
  <si>
    <t>EFA</t>
  </si>
  <si>
    <t>Elotin</t>
  </si>
  <si>
    <t>Erpax Quattro</t>
  </si>
  <si>
    <t xml:space="preserve">Erpax Quattro </t>
  </si>
  <si>
    <t>Erpax Quattro Spray</t>
  </si>
  <si>
    <t>Ethefon S</t>
  </si>
  <si>
    <t>Ethephon</t>
  </si>
  <si>
    <t>Ethephon LG</t>
  </si>
  <si>
    <t>Fastac Forst</t>
  </si>
  <si>
    <t>Fastac Perlen</t>
  </si>
  <si>
    <t>Firebird</t>
  </si>
  <si>
    <t>Folpet 80 WDG</t>
  </si>
  <si>
    <t>Forester</t>
  </si>
  <si>
    <t>Frontier X2</t>
  </si>
  <si>
    <t>Frupica SC</t>
  </si>
  <si>
    <t>Funguran Flow HG Divers</t>
  </si>
  <si>
    <t>Garlon 2000</t>
  </si>
  <si>
    <t>Genoxone ZX</t>
  </si>
  <si>
    <t xml:space="preserve">Gesal Insect Stop </t>
  </si>
  <si>
    <t>Gesal Insect-Stop</t>
  </si>
  <si>
    <t>Gesal Insektizid Spritzmittel</t>
  </si>
  <si>
    <t>Gesal Kupfer-Pilzschutz</t>
  </si>
  <si>
    <t>Gesal Langzeit Unkraut-Stop</t>
  </si>
  <si>
    <t>Gesal Langzeit-Pilzschutz Folicur</t>
  </si>
  <si>
    <t>Gesal Loredo Rasen-Unkrautvernichter gegen Problem-Unkraut</t>
  </si>
  <si>
    <t>Gesal Rasenunkraut-Spray</t>
  </si>
  <si>
    <t>Gesal Rasen-Unkrautvernichter</t>
  </si>
  <si>
    <t>Gesal Rosen-Pilzschutz Forte</t>
  </si>
  <si>
    <t>Gesal Unkrautvertilger Natur-Rapid</t>
  </si>
  <si>
    <t>GranMet GR</t>
  </si>
  <si>
    <t>Herba Power</t>
  </si>
  <si>
    <t>Herba&gt;ProXX C</t>
  </si>
  <si>
    <t>Herold Flex</t>
  </si>
  <si>
    <t>Herold SC</t>
  </si>
  <si>
    <t>Himalaya 60 SG</t>
  </si>
  <si>
    <t>Isomate R</t>
  </si>
  <si>
    <t>Kaiso EG</t>
  </si>
  <si>
    <t>Kantik</t>
  </si>
  <si>
    <t>Kendo Gold</t>
  </si>
  <si>
    <t>Kendo Spray</t>
  </si>
  <si>
    <t>Kerb Flo</t>
  </si>
  <si>
    <t>Kiron HG</t>
  </si>
  <si>
    <t>Kyleo</t>
  </si>
  <si>
    <t>Legado</t>
  </si>
  <si>
    <t>Legan HG</t>
  </si>
  <si>
    <t>Lentagran 600 EC</t>
  </si>
  <si>
    <t>Lumax</t>
  </si>
  <si>
    <t>Maag Bio Nematoden gegen Schnecken</t>
  </si>
  <si>
    <t>MAAG Käfer-Stopp</t>
  </si>
  <si>
    <t>Magma Triple</t>
  </si>
  <si>
    <t>Malibu</t>
  </si>
  <si>
    <t>Malvin WG</t>
  </si>
  <si>
    <t>MCPA Plus</t>
  </si>
  <si>
    <t>MCW 4849</t>
  </si>
  <si>
    <t>Médox</t>
  </si>
  <si>
    <t>Melocont GR</t>
  </si>
  <si>
    <t>Melody Super</t>
  </si>
  <si>
    <t>Métamitrone Médol</t>
  </si>
  <si>
    <t>Metapro</t>
  </si>
  <si>
    <t>Metarhizium-Schweizer</t>
  </si>
  <si>
    <t>Metharizium MycoSolutio</t>
  </si>
  <si>
    <t>Metric</t>
  </si>
  <si>
    <t>Metriphar 70 WG</t>
  </si>
  <si>
    <t>Midas</t>
  </si>
  <si>
    <t>Migros Bio Garden Spray gegen Orchideenschädlinge</t>
  </si>
  <si>
    <t>Migros Bio Garden Spray gegen Rosenschädlinge</t>
  </si>
  <si>
    <t>Milo</t>
  </si>
  <si>
    <t>MIOPLANT Laus-Stopp</t>
  </si>
  <si>
    <t>MIOPLANT Spray gegen Pilzkrankheiten</t>
  </si>
  <si>
    <t>MIOPLANT Spray gegen Schädlinge</t>
  </si>
  <si>
    <t>MIOPLANT Windenvertilger</t>
  </si>
  <si>
    <t>Mirage</t>
  </si>
  <si>
    <t>Miranda</t>
  </si>
  <si>
    <t>Mistral 70 WG</t>
  </si>
  <si>
    <t>Mondera</t>
  </si>
  <si>
    <t>Naceto</t>
  </si>
  <si>
    <t>Naturinsektizid Gesal Naturale</t>
  </si>
  <si>
    <t>Nimbus Gold</t>
  </si>
  <si>
    <t>Njett</t>
  </si>
  <si>
    <t>Oleoc</t>
  </si>
  <si>
    <t>Option</t>
  </si>
  <si>
    <t>Orius Top</t>
  </si>
  <si>
    <t>Paket</t>
  </si>
  <si>
    <t>Palisad</t>
  </si>
  <si>
    <t>Perfetto HG</t>
  </si>
  <si>
    <t>Phenmédiphame</t>
  </si>
  <si>
    <t>PIXIE</t>
  </si>
  <si>
    <t>Primo Maxx</t>
  </si>
  <si>
    <t>Prochloraz</t>
  </si>
  <si>
    <t>Prochloraz 450 S</t>
  </si>
  <si>
    <t xml:space="preserve">Proclean Turf  </t>
  </si>
  <si>
    <t>Proclean Turf N</t>
  </si>
  <si>
    <t xml:space="preserve">Proclean Turf N  </t>
  </si>
  <si>
    <t>Prodigy</t>
  </si>
  <si>
    <t>Progazon</t>
  </si>
  <si>
    <t>Prolectus</t>
  </si>
  <si>
    <t>Pyran</t>
  </si>
  <si>
    <t>Ranman</t>
  </si>
  <si>
    <t>Rasenpflege Gesal</t>
  </si>
  <si>
    <t>Rasenrein</t>
  </si>
  <si>
    <t xml:space="preserve">Rasenrein  </t>
  </si>
  <si>
    <t>Rasenrein KV</t>
  </si>
  <si>
    <t>Rasenrein Quattro</t>
  </si>
  <si>
    <t>Resanol</t>
  </si>
  <si>
    <t>Resolva Spray gegen Pilzkrankheiten</t>
  </si>
  <si>
    <t>Resolva Spray gegen Schädlinge</t>
  </si>
  <si>
    <t>Rhodofix</t>
  </si>
  <si>
    <t>Roundup 120</t>
  </si>
  <si>
    <t>Roundup Alphee</t>
  </si>
  <si>
    <t>Roundup Gel</t>
  </si>
  <si>
    <t>Roundup Optima</t>
  </si>
  <si>
    <t>Rubin TT</t>
  </si>
  <si>
    <t>Saturn</t>
  </si>
  <si>
    <t>Schädlingsfrei Forte</t>
  </si>
  <si>
    <t xml:space="preserve">Schädlingsfrei Obst und Gemüse </t>
  </si>
  <si>
    <t>Schädlingsfrei Obst und Gemüse Konzentrat</t>
  </si>
  <si>
    <t>Secur</t>
  </si>
  <si>
    <t>Selectox Royal P</t>
  </si>
  <si>
    <t>Selextox Royal P</t>
  </si>
  <si>
    <t>Sencor SC</t>
  </si>
  <si>
    <t>Serenade Max</t>
  </si>
  <si>
    <t>Sesto</t>
  </si>
  <si>
    <t>Sitradol Micro</t>
  </si>
  <si>
    <t>Solofol</t>
  </si>
  <si>
    <t>Soufre FL</t>
  </si>
  <si>
    <t>Spomil K</t>
  </si>
  <si>
    <t>Sporex</t>
  </si>
  <si>
    <t>Spruzit AF OrchideenSchädlingsfrei</t>
  </si>
  <si>
    <t>Spruzit AF OrchideenSchädlingsSpray</t>
  </si>
  <si>
    <t>Spruzit AF Rosen-Schädlingsfrei</t>
  </si>
  <si>
    <t>Spruzit AF Schädlingsfrei</t>
  </si>
  <si>
    <t>Spruzit Rosen-Schädlingsfrei</t>
  </si>
  <si>
    <t>Spruzit Schädlingsfrei</t>
  </si>
  <si>
    <t>Stabilan 460 SL</t>
  </si>
  <si>
    <t>Starane Max</t>
  </si>
  <si>
    <t>Steward</t>
  </si>
  <si>
    <t>Storanet</t>
  </si>
  <si>
    <t>Sugaro Gamma</t>
  </si>
  <si>
    <t>Switch HG</t>
  </si>
  <si>
    <t>TAK 50 EG</t>
  </si>
  <si>
    <t>Talisma EC</t>
  </si>
  <si>
    <t>Talisma UL</t>
  </si>
  <si>
    <t>Tarak</t>
  </si>
  <si>
    <t>Tribel Plus</t>
  </si>
  <si>
    <t>Trimaxx</t>
  </si>
  <si>
    <t>Trinexx Top</t>
  </si>
  <si>
    <t>Tural</t>
  </si>
  <si>
    <t>U 46 D Fluid</t>
  </si>
  <si>
    <t>U 46 M Fluid</t>
  </si>
  <si>
    <t>Vitigran 35 HG Gemüse</t>
  </si>
  <si>
    <t>Volpan</t>
  </si>
  <si>
    <t>Windenvertilger Gesal</t>
  </si>
  <si>
    <t>Zepter</t>
  </si>
  <si>
    <t>Zorro</t>
  </si>
  <si>
    <t xml:space="preserve">Zwei, 4 - D - Dicopur </t>
  </si>
  <si>
    <t>2,4-D</t>
  </si>
  <si>
    <t>soufre</t>
  </si>
  <si>
    <t>mouillants et adhésifs</t>
  </si>
  <si>
    <t>Flufénacet</t>
  </si>
  <si>
    <t>acétamipride</t>
  </si>
  <si>
    <t>difénoconazole</t>
  </si>
  <si>
    <t>cyproconazole + trifloxystrobine</t>
  </si>
  <si>
    <t>carfentrazone-éthyle + mécoprop-P</t>
  </si>
  <si>
    <t>cuivre (sous forme d'hydroxyde) + cuivre (sous forme d'oxychlorure)</t>
  </si>
  <si>
    <t>diméthénamide-P + terbuthylazine</t>
  </si>
  <si>
    <t>lambda-cyhalothrine</t>
  </si>
  <si>
    <t>fosétyl</t>
  </si>
  <si>
    <t>Cymoxanil + Folpet + Fosétyl</t>
  </si>
  <si>
    <t>deltaméthrine</t>
  </si>
  <si>
    <t>cuivre (sous forme sulfate de cuivre tribasique) + zoxamide</t>
  </si>
  <si>
    <t>benthiavalicarbe-isopropyle + cuivre (sous forme sulfate de cuivre tribasique)</t>
  </si>
  <si>
    <t>azoxystrobine + cyproconazole</t>
  </si>
  <si>
    <t>indoxacarbe</t>
  </si>
  <si>
    <t>clofentézine</t>
  </si>
  <si>
    <t>etoxazole</t>
  </si>
  <si>
    <t>Métribuzine</t>
  </si>
  <si>
    <t>Folpet + Fosétyl</t>
  </si>
  <si>
    <t>clopyralide + florasulame + fluroxypyr</t>
  </si>
  <si>
    <t>chlortoluron</t>
  </si>
  <si>
    <t>Flufénacet + Metribuzin</t>
  </si>
  <si>
    <t>asulame</t>
  </si>
  <si>
    <t>penthiopyrad</t>
  </si>
  <si>
    <t>métirame</t>
  </si>
  <si>
    <t>azoxystrobine</t>
  </si>
  <si>
    <t>pendiméthaline</t>
  </si>
  <si>
    <t>chlortoluron + diflufénican</t>
  </si>
  <si>
    <t>spinosad</t>
  </si>
  <si>
    <t>diméthomorphe + fluazinam</t>
  </si>
  <si>
    <t>dicamba + MCPA</t>
  </si>
  <si>
    <t>2,4-D + dicamba + MCPA + mécoprop-P</t>
  </si>
  <si>
    <t>tébuconazole + trifloxystrobine</t>
  </si>
  <si>
    <t>Beauveria brongniartii</t>
  </si>
  <si>
    <t>cuivre (sous forme sulfate de cuivre tribasique)</t>
  </si>
  <si>
    <t>pirimicarbe</t>
  </si>
  <si>
    <t>difénoconazole + penconazole</t>
  </si>
  <si>
    <t>acide acétique</t>
  </si>
  <si>
    <t>phospate de fer III</t>
  </si>
  <si>
    <t>huile de colza + pyréthrines</t>
  </si>
  <si>
    <t>acibenzolar-S-méthyle</t>
  </si>
  <si>
    <t>etofenprox</t>
  </si>
  <si>
    <t>S-métolachlore</t>
  </si>
  <si>
    <t>bénocacor + mésotrione + S-métolachlore</t>
  </si>
  <si>
    <t>éthéphon</t>
  </si>
  <si>
    <t>virus de la granulose de la tordeuse de la pelure (isolat GV-0001)</t>
  </si>
  <si>
    <t>cuivre (sous forme d'oxychlorure)</t>
  </si>
  <si>
    <t>cyperméthrine</t>
  </si>
  <si>
    <t>huile de colza</t>
  </si>
  <si>
    <t>acides gras</t>
  </si>
  <si>
    <t>acéquinocyl</t>
  </si>
  <si>
    <t>2,4-D + mécoprop-P</t>
  </si>
  <si>
    <t>captan</t>
  </si>
  <si>
    <t>metconazole</t>
  </si>
  <si>
    <t>cuivre (sous forme d'hydroxyde)</t>
  </si>
  <si>
    <t>cyproconazole + penthiopyrad</t>
  </si>
  <si>
    <t>glyphosate</t>
  </si>
  <si>
    <t>clopyralide</t>
  </si>
  <si>
    <t>phosphure d'aluminium</t>
  </si>
  <si>
    <t>fluroxypyr + metsulfuron-méthyl + thifensulfuron-méthyl</t>
  </si>
  <si>
    <t>Coniothyrium minitans</t>
  </si>
  <si>
    <t>cymoxanil</t>
  </si>
  <si>
    <t>cuivre (sous forme d'oxychlorure) + folpet</t>
  </si>
  <si>
    <t>cuivre (sous forme sulfate de cuivre tribasique) + folpet</t>
  </si>
  <si>
    <t>cuivre (sous forme sulfate de cuivre tribasique) + cymoxanil + folpet</t>
  </si>
  <si>
    <t>nicosulfuron</t>
  </si>
  <si>
    <t>triflusulfuron-méthyl</t>
  </si>
  <si>
    <t xml:space="preserve">dithianon + phophonate de potassium </t>
  </si>
  <si>
    <t>clopyralide + triclopyr</t>
  </si>
  <si>
    <t>2,4-D + MCPA + mécoprop-P + dicamba</t>
  </si>
  <si>
    <t>difénoconazole + folpet</t>
  </si>
  <si>
    <t>diflubenzuron</t>
  </si>
  <si>
    <t>ametoctradine + diméthomorphe</t>
  </si>
  <si>
    <t>fluoxastrobine + prothioconazole + tébuconazole + triazoxide</t>
  </si>
  <si>
    <t>fluopyram + fluoxastrobine + prothioconazole + tébuconazole</t>
  </si>
  <si>
    <t>dicamba</t>
  </si>
  <si>
    <t>clopyralide + piclorame</t>
  </si>
  <si>
    <t>diméthomorphe + zoxamide</t>
  </si>
  <si>
    <t>diflufénican + penoxsulam</t>
  </si>
  <si>
    <t>alpha-cyperméthrine</t>
  </si>
  <si>
    <t>huile de paraffine</t>
  </si>
  <si>
    <t>pyraflufen éthyle</t>
  </si>
  <si>
    <t>trifloxystrobine</t>
  </si>
  <si>
    <t>folpet</t>
  </si>
  <si>
    <t>diméthomorphe</t>
  </si>
  <si>
    <t>diméthénamide-P</t>
  </si>
  <si>
    <t>mépaniyrim</t>
  </si>
  <si>
    <t>huile de colza (ester méthylique)</t>
  </si>
  <si>
    <t>S-métolachlore + terbuthylazine</t>
  </si>
  <si>
    <t>fluroxypyr + triclopyr</t>
  </si>
  <si>
    <t>2,4-D + triclopyr</t>
  </si>
  <si>
    <t>pyréthrines</t>
  </si>
  <si>
    <t>2,4-D + MCPA</t>
  </si>
  <si>
    <t>diflufénican + mécoprop-P</t>
  </si>
  <si>
    <t>2,4-D + mécoprop-P + dicamba</t>
  </si>
  <si>
    <t>dodine + penconazole</t>
  </si>
  <si>
    <t>Metarhizium anisopliae</t>
  </si>
  <si>
    <t>pyridate</t>
  </si>
  <si>
    <t>hydrazide maléique</t>
  </si>
  <si>
    <t>iodosulfuron-méthyl-sodium + méfenpyr diéthyl</t>
  </si>
  <si>
    <t>tébufénozide</t>
  </si>
  <si>
    <t>Z11-14 Ac + Z11-14OH + Z9-14Ac</t>
  </si>
  <si>
    <t>fenpropidine + prochloraz + tébuconazole</t>
  </si>
  <si>
    <t>propyzamide</t>
  </si>
  <si>
    <t>fenpyroximate</t>
  </si>
  <si>
    <t>2,4-D + glyphosate</t>
  </si>
  <si>
    <t>dithianon</t>
  </si>
  <si>
    <t>mésotrione + S-métolachlore + terbuthylazine</t>
  </si>
  <si>
    <t>Phasmarhabditis hermaphrodita</t>
  </si>
  <si>
    <t>MCPA</t>
  </si>
  <si>
    <t>cuivre (sous forme d'hydroxyde) + diméthomorphe</t>
  </si>
  <si>
    <t>folpet + fosétyl + iprovalicarbe</t>
  </si>
  <si>
    <t>métamitron</t>
  </si>
  <si>
    <t>milbemectine</t>
  </si>
  <si>
    <t>cyazofamide + phosphonate de disodium</t>
  </si>
  <si>
    <t>trinexapac-éthyl</t>
  </si>
  <si>
    <t>MCPB</t>
  </si>
  <si>
    <t>prochloraz</t>
  </si>
  <si>
    <t>clomazone + diméthénamide-P + métazachlore</t>
  </si>
  <si>
    <t>phenmédiphame</t>
  </si>
  <si>
    <t>ipsdiénol + méthylbutenol + (S)-cis-Verbenol</t>
  </si>
  <si>
    <t>méthoxyfénozide</t>
  </si>
  <si>
    <t>fluopicolide + fosétyl-aluminium</t>
  </si>
  <si>
    <t>Fenpyrazamin</t>
  </si>
  <si>
    <t>cymoxanil + propamocarbe hydrochloride</t>
  </si>
  <si>
    <t>cyazofamide</t>
  </si>
  <si>
    <t>2,4-D + dicamba + mécoprop-P</t>
  </si>
  <si>
    <t>prothioconazole + tébuconazole</t>
  </si>
  <si>
    <t>1-naphtyl acide acétique</t>
  </si>
  <si>
    <t>prochloraz + pyriméthanil + triticonazole</t>
  </si>
  <si>
    <t>Bacillus thuringiensis var. kurstaki</t>
  </si>
  <si>
    <t>imazalil</t>
  </si>
  <si>
    <t>huile de sésame raffinée + pyréthrines</t>
  </si>
  <si>
    <t>Bacillus amyloliquefaciens</t>
  </si>
  <si>
    <t>polyalkyleneoxide modified Heptamethyltrisiloxane</t>
  </si>
  <si>
    <t>aminopyralid + fluroxypyr</t>
  </si>
  <si>
    <t>cloquintocet-mexyl + florasulame + Pyroxsulam</t>
  </si>
  <si>
    <t>chlorméquat</t>
  </si>
  <si>
    <t>fluroxypyr</t>
  </si>
  <si>
    <t>cyprodinil + fludioxonil</t>
  </si>
  <si>
    <t>cloquintocet-mexyl + Pyroxsulam</t>
  </si>
  <si>
    <t>cyperméthrine + pipéronyl butoxide</t>
  </si>
  <si>
    <t>folpet + valifenalate</t>
  </si>
  <si>
    <t>abamectine</t>
  </si>
  <si>
    <t>benthiavalicarbe-isopropyle + Folpet</t>
  </si>
  <si>
    <t>Spinetoram</t>
  </si>
  <si>
    <t>Nufarm Suisse Sàrl</t>
  </si>
  <si>
    <t>FMC International Switzerland Sàrl</t>
  </si>
  <si>
    <t>Sintagro M. Eggen</t>
  </si>
  <si>
    <t>Schneiter Agro AG</t>
  </si>
  <si>
    <t>SBM Life Science SA</t>
  </si>
  <si>
    <t>MycoSolution AG</t>
  </si>
  <si>
    <t>Eric Schweizer AG</t>
  </si>
  <si>
    <t>Dr. Knoell Consult Schweiz GmbH</t>
  </si>
  <si>
    <t>GNS Consult AG</t>
  </si>
  <si>
    <t>Méoc SA</t>
  </si>
  <si>
    <t xml:space="preserve">Schneiter Agro AG </t>
  </si>
  <si>
    <t>United Phosphorus Switzerland Ltd.</t>
  </si>
  <si>
    <t>Schneiter AGRO AG</t>
  </si>
  <si>
    <t>Leu Gygax AG</t>
  </si>
  <si>
    <t>COMPO Jardin AG</t>
  </si>
  <si>
    <t>Enrika Beatrice Zwahl</t>
  </si>
  <si>
    <t>Helm Swiss GmbH</t>
  </si>
  <si>
    <t>Andermatt Biogarten AG</t>
  </si>
  <si>
    <t xml:space="preserve">Syngenta Agro AG </t>
  </si>
  <si>
    <t xml:space="preserve">Bayer (Schweiz) AG </t>
  </si>
  <si>
    <t>Syngenta Agro</t>
  </si>
  <si>
    <t>W-6885-1</t>
  </si>
  <si>
    <t>W-5162-1</t>
  </si>
  <si>
    <t>W-6108</t>
  </si>
  <si>
    <t>W-7190-1</t>
  </si>
  <si>
    <t>W-7371</t>
  </si>
  <si>
    <t>W-7372</t>
  </si>
  <si>
    <t>W-7373</t>
  </si>
  <si>
    <t>W-5236</t>
  </si>
  <si>
    <t>W-7368</t>
  </si>
  <si>
    <t>W-6394</t>
  </si>
  <si>
    <t>W-5677</t>
  </si>
  <si>
    <t>W-7443</t>
  </si>
  <si>
    <t>W-6741-3</t>
  </si>
  <si>
    <t>W-6781</t>
  </si>
  <si>
    <t>W-6799-1</t>
  </si>
  <si>
    <t>W-6799-2</t>
  </si>
  <si>
    <t>W-6839</t>
  </si>
  <si>
    <t>W-6839-1</t>
  </si>
  <si>
    <t>W-6215</t>
  </si>
  <si>
    <t>W-6215-1</t>
  </si>
  <si>
    <t>W-7288</t>
  </si>
  <si>
    <t>W-6189</t>
  </si>
  <si>
    <t>W-6266-2</t>
  </si>
  <si>
    <t>W-6902</t>
  </si>
  <si>
    <t>W-7257</t>
  </si>
  <si>
    <t>W-6673-2</t>
  </si>
  <si>
    <t>W-7546</t>
  </si>
  <si>
    <t>W-7033</t>
  </si>
  <si>
    <t>W-6225</t>
  </si>
  <si>
    <t>W-6505</t>
  </si>
  <si>
    <t>W-6997</t>
  </si>
  <si>
    <t>W-4034</t>
  </si>
  <si>
    <t>W-7104</t>
  </si>
  <si>
    <t>W-7334</t>
  </si>
  <si>
    <t>W-7154-1</t>
  </si>
  <si>
    <t>W-6686-2</t>
  </si>
  <si>
    <t>W-7333</t>
  </si>
  <si>
    <t>W-7285</t>
  </si>
  <si>
    <t>W-7263</t>
  </si>
  <si>
    <t>W-4479</t>
  </si>
  <si>
    <t>W-5961-2</t>
  </si>
  <si>
    <t>W-6244-2</t>
  </si>
  <si>
    <t>W-7251</t>
  </si>
  <si>
    <t>W-4574-1</t>
  </si>
  <si>
    <t>W-7528-1</t>
  </si>
  <si>
    <t>W-4574</t>
  </si>
  <si>
    <t>W-7440-1</t>
  </si>
  <si>
    <t>W-4676</t>
  </si>
  <si>
    <t>W-6426</t>
  </si>
  <si>
    <t>W-6917</t>
  </si>
  <si>
    <t>W-7148</t>
  </si>
  <si>
    <t>W-7494</t>
  </si>
  <si>
    <t>W-6817-1</t>
  </si>
  <si>
    <t>W-6669-2</t>
  </si>
  <si>
    <t>W-7333-3</t>
  </si>
  <si>
    <t>W-5677-1</t>
  </si>
  <si>
    <t>W-7137</t>
  </si>
  <si>
    <t>W-6874</t>
  </si>
  <si>
    <t>W-4234</t>
  </si>
  <si>
    <t>W-7444-1</t>
  </si>
  <si>
    <t>W-6765-1</t>
  </si>
  <si>
    <t>W-7407-1</t>
  </si>
  <si>
    <t>W-6788-1</t>
  </si>
  <si>
    <t>W-7408-1</t>
  </si>
  <si>
    <t>W-7255-1</t>
  </si>
  <si>
    <t>W-7254-1</t>
  </si>
  <si>
    <t>W-5762-8</t>
  </si>
  <si>
    <t>W-6632-1</t>
  </si>
  <si>
    <t>W-5236-3</t>
  </si>
  <si>
    <t>W-7317-4</t>
  </si>
  <si>
    <t>W-6354-5</t>
  </si>
  <si>
    <t>W-5596-1</t>
  </si>
  <si>
    <t>W-5677-2</t>
  </si>
  <si>
    <t>W-5706</t>
  </si>
  <si>
    <t>W-6686</t>
  </si>
  <si>
    <t>W-6838</t>
  </si>
  <si>
    <t>W-7354</t>
  </si>
  <si>
    <t>W-7147</t>
  </si>
  <si>
    <t>W-5754</t>
  </si>
  <si>
    <t>W-6630-1</t>
  </si>
  <si>
    <t>W-7440</t>
  </si>
  <si>
    <t>W-5296</t>
  </si>
  <si>
    <t>W-7098</t>
  </si>
  <si>
    <t>W-5757</t>
  </si>
  <si>
    <t>W-6838-3</t>
  </si>
  <si>
    <t>W-7074</t>
  </si>
  <si>
    <t>W-6838-1</t>
  </si>
  <si>
    <t>W-4491</t>
  </si>
  <si>
    <t>W-6765</t>
  </si>
  <si>
    <t>W-7407</t>
  </si>
  <si>
    <t>W-6788</t>
  </si>
  <si>
    <t>W-7408</t>
  </si>
  <si>
    <t>W-6715</t>
  </si>
  <si>
    <t>W-6151</t>
  </si>
  <si>
    <t>W-3064-1</t>
  </si>
  <si>
    <t>W-7223-1</t>
  </si>
  <si>
    <t>W-6799</t>
  </si>
  <si>
    <t>W-6817</t>
  </si>
  <si>
    <t>W-6354-3</t>
  </si>
  <si>
    <t>W-6394-2</t>
  </si>
  <si>
    <t>W-6898</t>
  </si>
  <si>
    <t>W-7416-6</t>
  </si>
  <si>
    <t>W-5961-3</t>
  </si>
  <si>
    <t>W-7237</t>
  </si>
  <si>
    <t>W-4617</t>
  </si>
  <si>
    <t>W-7397</t>
  </si>
  <si>
    <t>W-6673-1</t>
  </si>
  <si>
    <t>W-6673</t>
  </si>
  <si>
    <t>W-6541</t>
  </si>
  <si>
    <t>W-6874-1</t>
  </si>
  <si>
    <t>W-7416-3</t>
  </si>
  <si>
    <t>W-5961-1</t>
  </si>
  <si>
    <t>W-6677-2</t>
  </si>
  <si>
    <t>W-3064</t>
  </si>
  <si>
    <t>W-3085</t>
  </si>
  <si>
    <t>W-3064-2</t>
  </si>
  <si>
    <t>W-6062</t>
  </si>
  <si>
    <t>W-7131</t>
  </si>
  <si>
    <t>W-6137</t>
  </si>
  <si>
    <t>W-6897</t>
  </si>
  <si>
    <t>W-6943</t>
  </si>
  <si>
    <t>W-6076</t>
  </si>
  <si>
    <t>W-5498</t>
  </si>
  <si>
    <t>W-7361</t>
  </si>
  <si>
    <t>W-6853</t>
  </si>
  <si>
    <t>W-7412</t>
  </si>
  <si>
    <t xml:space="preserve">W-6876-1 </t>
  </si>
  <si>
    <t>W-6876</t>
  </si>
  <si>
    <t>W-7408-2</t>
  </si>
  <si>
    <t>W-7415</t>
  </si>
  <si>
    <t>W-6900-2</t>
  </si>
  <si>
    <t>W-7333-1</t>
  </si>
  <si>
    <t>W-6838-4</t>
  </si>
  <si>
    <t>W-7329</t>
  </si>
  <si>
    <t>W-7251-1</t>
  </si>
  <si>
    <t>W-6717-3</t>
  </si>
  <si>
    <t>W-7317-3</t>
  </si>
  <si>
    <t>W-6719-3</t>
  </si>
  <si>
    <t>W-6034</t>
  </si>
  <si>
    <t>W-6354-4</t>
  </si>
  <si>
    <t>W-7011</t>
  </si>
  <si>
    <t>W-7524</t>
  </si>
  <si>
    <t>W-6719-2</t>
  </si>
  <si>
    <t>W-7212</t>
  </si>
  <si>
    <t>W-6226</t>
  </si>
  <si>
    <t>W-7398</t>
  </si>
  <si>
    <t>W-6954</t>
  </si>
  <si>
    <t>W-6953</t>
  </si>
  <si>
    <t>W-6759-1</t>
  </si>
  <si>
    <t>W-6740</t>
  </si>
  <si>
    <t>W-6741</t>
  </si>
  <si>
    <t>W-7267</t>
  </si>
  <si>
    <t>W-7016</t>
  </si>
  <si>
    <t>W-7016-1</t>
  </si>
  <si>
    <t>W-7413</t>
  </si>
  <si>
    <t>W-6795</t>
  </si>
  <si>
    <t>W-7333-4</t>
  </si>
  <si>
    <t>W-7248</t>
  </si>
  <si>
    <t>W-6021</t>
  </si>
  <si>
    <t>W-6227</t>
  </si>
  <si>
    <t xml:space="preserve">W-7023-1 </t>
  </si>
  <si>
    <t>W-7224</t>
  </si>
  <si>
    <t>W-7230</t>
  </si>
  <si>
    <t>W-4516</t>
  </si>
  <si>
    <t>W-7012</t>
  </si>
  <si>
    <t>W-6371</t>
  </si>
  <si>
    <t>W-6018</t>
  </si>
  <si>
    <t>W-6423-1</t>
  </si>
  <si>
    <t>W-6423</t>
  </si>
  <si>
    <t>W-7529-1</t>
  </si>
  <si>
    <t>W-6803</t>
  </si>
  <si>
    <t>W-7399</t>
  </si>
  <si>
    <t>W-6255</t>
  </si>
  <si>
    <t>W-6670-5</t>
  </si>
  <si>
    <t>W-6670-4</t>
  </si>
  <si>
    <t>W-7558</t>
  </si>
  <si>
    <t>W-6917-1</t>
  </si>
  <si>
    <t>W-5236-2</t>
  </si>
  <si>
    <t>W-6741-2</t>
  </si>
  <si>
    <t>W-4309-1</t>
  </si>
  <si>
    <t>W-4743</t>
  </si>
  <si>
    <t>W-6653</t>
  </si>
  <si>
    <t>W-6654</t>
  </si>
  <si>
    <t>W-6266-1</t>
  </si>
  <si>
    <t>W-6620</t>
  </si>
  <si>
    <t>W-6717-1</t>
  </si>
  <si>
    <t>W-7190</t>
  </si>
  <si>
    <t>W-6900-1</t>
  </si>
  <si>
    <t>W-6900</t>
  </si>
  <si>
    <t>W-7312</t>
  </si>
  <si>
    <t>W-6719</t>
  </si>
  <si>
    <t>W-1454-1</t>
  </si>
  <si>
    <t>W-6677</t>
  </si>
  <si>
    <t>W-6759</t>
  </si>
  <si>
    <t>W-6762</t>
  </si>
  <si>
    <t>W-6762-1</t>
  </si>
  <si>
    <t>W-7400</t>
  </si>
  <si>
    <t>W-6838-2</t>
  </si>
  <si>
    <t>W-7333-2</t>
  </si>
  <si>
    <t>W-4480</t>
  </si>
  <si>
    <t>W-6717-2</t>
  </si>
  <si>
    <t>W-6717</t>
  </si>
  <si>
    <t>W-6247</t>
  </si>
  <si>
    <t>W-5141</t>
  </si>
  <si>
    <t>W-6653-1</t>
  </si>
  <si>
    <t>W-5961-6</t>
  </si>
  <si>
    <t>W-7416-4</t>
  </si>
  <si>
    <t>W-5961-5</t>
  </si>
  <si>
    <t>W-6177</t>
  </si>
  <si>
    <t>W-5961</t>
  </si>
  <si>
    <t>W-7416-1</t>
  </si>
  <si>
    <t>W-7416</t>
  </si>
  <si>
    <t>W-6865</t>
  </si>
  <si>
    <t>W-6505-1</t>
  </si>
  <si>
    <t>W-6046</t>
  </si>
  <si>
    <t>W-7416-2</t>
  </si>
  <si>
    <t>W-5961-7</t>
  </si>
  <si>
    <t>W-7356</t>
  </si>
  <si>
    <t>W-7499</t>
  </si>
  <si>
    <t>W-4490</t>
  </si>
  <si>
    <t>W-5236-1</t>
  </si>
  <si>
    <t>W-6741-1</t>
  </si>
  <si>
    <t>W-6903</t>
  </si>
  <si>
    <t>W-7353-1</t>
  </si>
  <si>
    <t>W-7353</t>
  </si>
  <si>
    <t>W-7351-1</t>
  </si>
  <si>
    <t>W-7351</t>
  </si>
  <si>
    <t>W-7352-1</t>
  </si>
  <si>
    <t>W-7352</t>
  </si>
  <si>
    <t>W-7209</t>
  </si>
  <si>
    <t>W-6864</t>
  </si>
  <si>
    <t>W-6151-1</t>
  </si>
  <si>
    <t>W-7165</t>
  </si>
  <si>
    <t>W-7254</t>
  </si>
  <si>
    <t>W-7255</t>
  </si>
  <si>
    <t>W-7435</t>
  </si>
  <si>
    <t>W-7416-5</t>
  </si>
  <si>
    <t>W-5961-4</t>
  </si>
  <si>
    <t>W-6630</t>
  </si>
  <si>
    <t>W-6877</t>
  </si>
  <si>
    <t>W-7508</t>
  </si>
  <si>
    <t>W-7525</t>
  </si>
  <si>
    <t>W-7154</t>
  </si>
  <si>
    <t>W-7008</t>
  </si>
  <si>
    <t>W-5162</t>
  </si>
  <si>
    <t>W-7267-1</t>
  </si>
  <si>
    <t>W-6670-6</t>
  </si>
  <si>
    <t>W-6670-2</t>
  </si>
  <si>
    <t>W-6670-1</t>
  </si>
  <si>
    <t>W-6670</t>
  </si>
  <si>
    <t>W-6669-1</t>
  </si>
  <si>
    <t>W-6669</t>
  </si>
  <si>
    <t>W-7099</t>
  </si>
  <si>
    <t>W-7305</t>
  </si>
  <si>
    <t>W-6914</t>
  </si>
  <si>
    <t>W-6201-1</t>
  </si>
  <si>
    <t>W-7250</t>
  </si>
  <si>
    <t>W-6953-1</t>
  </si>
  <si>
    <t>W-6895</t>
  </si>
  <si>
    <t>W-6769</t>
  </si>
  <si>
    <t>W-6686-1</t>
  </si>
  <si>
    <t>W-6928</t>
  </si>
  <si>
    <t>W-7419</t>
  </si>
  <si>
    <t>W-7419-1</t>
  </si>
  <si>
    <t>W-6832</t>
  </si>
  <si>
    <t>W-6962</t>
  </si>
  <si>
    <t>W-6832-1</t>
  </si>
  <si>
    <t>W-6354-6</t>
  </si>
  <si>
    <t>W-6885</t>
  </si>
  <si>
    <t>W-7023</t>
  </si>
  <si>
    <t>W-7444</t>
  </si>
  <si>
    <t>W-4309</t>
  </si>
  <si>
    <t>W-6031</t>
  </si>
  <si>
    <t>W-6255-2</t>
  </si>
  <si>
    <t>W-7153</t>
  </si>
  <si>
    <t>W-7072</t>
  </si>
  <si>
    <t>Mirage w-6653</t>
  </si>
  <si>
    <t>Capito Garden Gold Spray w-6788-1</t>
  </si>
  <si>
    <t>Cythrin Garden Spray w-6788</t>
  </si>
  <si>
    <t>Aligator w6799-1</t>
  </si>
  <si>
    <t>Kyleo w-7016</t>
  </si>
  <si>
    <t>Sesto w-7525</t>
  </si>
  <si>
    <t>Gesal Insect-Stop w-7415</t>
  </si>
  <si>
    <t>Progazon w-7416</t>
  </si>
  <si>
    <t>St et FMC</t>
  </si>
  <si>
    <t>Asulam w-7104</t>
  </si>
  <si>
    <t>Asulam w-6997</t>
  </si>
  <si>
    <t>Trimaxx w-6962</t>
  </si>
  <si>
    <t>Tribel Plus w-6928</t>
  </si>
  <si>
    <t>Naturinsektizid Gesal Naturale w-6900</t>
  </si>
  <si>
    <t>Gesal Insect-Stop w6876</t>
  </si>
  <si>
    <t>Genoxone ZX w-6853</t>
  </si>
  <si>
    <t>Amaline Flow w-6839</t>
  </si>
  <si>
    <t>Orius Top w-6762</t>
  </si>
  <si>
    <t>Orius Top w-6762-1</t>
  </si>
  <si>
    <t>Cythrin Garden w-6765</t>
  </si>
  <si>
    <t>Pixie w-6717</t>
  </si>
  <si>
    <t>Dinagam 700 w-6673</t>
  </si>
  <si>
    <t>Mirage w-6654</t>
  </si>
  <si>
    <t>Progazon w-5961</t>
  </si>
  <si>
    <t>Asulam w-4034</t>
  </si>
  <si>
    <t>Roundup 120 w-7353</t>
  </si>
  <si>
    <t>Roundup Alphee w-7351</t>
  </si>
  <si>
    <t>Roundup Gel w-7352</t>
  </si>
  <si>
    <t>Tribel Plus w-7419</t>
  </si>
  <si>
    <t>MCW 4849 w-7224</t>
  </si>
  <si>
    <t>Gesal Käfer- und Raupen-Stop w-7133-1</t>
  </si>
  <si>
    <t>Capito Garden Gold w-6765-1</t>
  </si>
  <si>
    <t>Banjo Forte w7283</t>
  </si>
  <si>
    <t>Sorgho</t>
  </si>
  <si>
    <t>2.4-D</t>
  </si>
  <si>
    <t>Absolut</t>
  </si>
  <si>
    <t>Adexar®Top</t>
  </si>
  <si>
    <t>Airone</t>
  </si>
  <si>
    <t>Amistar</t>
  </si>
  <si>
    <t>Amistar Max</t>
  </si>
  <si>
    <t>Amphore Flex</t>
  </si>
  <si>
    <t>Ascra Xpro</t>
  </si>
  <si>
    <t>Astor</t>
  </si>
  <si>
    <t>Aviator Xpro</t>
  </si>
  <si>
    <t>Balaya</t>
  </si>
  <si>
    <t>Bogard</t>
  </si>
  <si>
    <t>Bordeau S</t>
  </si>
  <si>
    <t>Bouillie bordelaise</t>
  </si>
  <si>
    <t>Bronco Top</t>
  </si>
  <si>
    <t>Cantus</t>
  </si>
  <si>
    <t>Caryx</t>
  </si>
  <si>
    <t>Casac</t>
  </si>
  <si>
    <t>CeraSulfur</t>
  </si>
  <si>
    <t>Cidely</t>
  </si>
  <si>
    <t>Comfort 0.75 l/ha et fu</t>
  </si>
  <si>
    <t>Comfort 1.25 l/ha</t>
  </si>
  <si>
    <t>Costello</t>
  </si>
  <si>
    <t>Cupric flow</t>
  </si>
  <si>
    <t>Cuprofix fluid</t>
  </si>
  <si>
    <t>Curenox 50 WG</t>
  </si>
  <si>
    <t>Cyflamid</t>
  </si>
  <si>
    <t>Cyflodium</t>
  </si>
  <si>
    <t>Cymbal WG</t>
  </si>
  <si>
    <t>Cymoxanil WG</t>
  </si>
  <si>
    <t>Dagonis</t>
  </si>
  <si>
    <t>Diagonal</t>
  </si>
  <si>
    <t>Difcor 250 EC</t>
  </si>
  <si>
    <t>Elatus Era</t>
  </si>
  <si>
    <t>Enduro</t>
  </si>
  <si>
    <t>Enervin SC</t>
  </si>
  <si>
    <t>Enilor PI</t>
  </si>
  <si>
    <t>Epoque</t>
  </si>
  <si>
    <t>Escape</t>
  </si>
  <si>
    <t>Ethosan</t>
  </si>
  <si>
    <t>Fandango</t>
  </si>
  <si>
    <t>Fezan</t>
  </si>
  <si>
    <t>Flint PI</t>
  </si>
  <si>
    <t>Flint</t>
  </si>
  <si>
    <t>Flowbrix</t>
  </si>
  <si>
    <t>Folicur</t>
  </si>
  <si>
    <t>Fungifend</t>
  </si>
  <si>
    <t>Funguran Flow</t>
  </si>
  <si>
    <t>Fytosol</t>
  </si>
  <si>
    <t>Gladiator</t>
  </si>
  <si>
    <t>Globaztar SC</t>
  </si>
  <si>
    <t>Heliosoufre</t>
  </si>
  <si>
    <t>Horizont</t>
  </si>
  <si>
    <t>Huntar</t>
  </si>
  <si>
    <t>Ibiza SC</t>
  </si>
  <si>
    <t>Infinito PI</t>
  </si>
  <si>
    <t>Infinito</t>
  </si>
  <si>
    <t>Input 0.75 l/ha et fusar</t>
  </si>
  <si>
    <t>Input 1.25 l/ha</t>
  </si>
  <si>
    <t>Iodus 40</t>
  </si>
  <si>
    <t>Kocide 2000</t>
  </si>
  <si>
    <t>Kocide Opti</t>
  </si>
  <si>
    <t>Kumulus WG</t>
  </si>
  <si>
    <t>Kunshi</t>
  </si>
  <si>
    <t>Lalstop Contans WG</t>
  </si>
  <si>
    <t>Leimay</t>
  </si>
  <si>
    <t>Lumino</t>
  </si>
  <si>
    <t>Luna Privilege</t>
  </si>
  <si>
    <t>Luna Sensation</t>
  </si>
  <si>
    <t>Mapro</t>
  </si>
  <si>
    <t>Maxim 100 FS</t>
  </si>
  <si>
    <t>Moon Privilege</t>
  </si>
  <si>
    <t>Moon Sensation</t>
  </si>
  <si>
    <t>Nospor Combi</t>
  </si>
  <si>
    <t>Ombral Era</t>
  </si>
  <si>
    <t>Oxykupfer 35</t>
  </si>
  <si>
    <t>Pandorra</t>
  </si>
  <si>
    <t>Pergado SC</t>
  </si>
  <si>
    <t>Pican</t>
  </si>
  <si>
    <t>Priori Top (betteraves)</t>
  </si>
  <si>
    <t>Priori Top (tournesol)</t>
  </si>
  <si>
    <t>Proline</t>
  </si>
  <si>
    <t>Pronto Plus</t>
  </si>
  <si>
    <t>Pronto Plus (fusariose</t>
  </si>
  <si>
    <t>Propulse</t>
  </si>
  <si>
    <t>Proradix</t>
  </si>
  <si>
    <t>Prosaro Plus 0.75 l/ha</t>
  </si>
  <si>
    <t>Prosaro Plus 1.25 l/ha</t>
  </si>
  <si>
    <t>Proxanil</t>
  </si>
  <si>
    <t>Revycare</t>
  </si>
  <si>
    <t>Revystar XL</t>
  </si>
  <si>
    <t>Revus</t>
  </si>
  <si>
    <t>Revus Top PI</t>
  </si>
  <si>
    <t>Revus Top</t>
  </si>
  <si>
    <t>Rondo Sky</t>
  </si>
  <si>
    <t>Sandoro</t>
  </si>
  <si>
    <t>Saphire</t>
  </si>
  <si>
    <t>Sercadis</t>
  </si>
  <si>
    <t>Serenade ASO</t>
  </si>
  <si>
    <t>Sheriff</t>
  </si>
  <si>
    <t>Shirlan</t>
  </si>
  <si>
    <t>Sico</t>
  </si>
  <si>
    <t>Signum</t>
  </si>
  <si>
    <t>Sirocco</t>
  </si>
  <si>
    <t>Slick</t>
  </si>
  <si>
    <t>Solfovit WG</t>
  </si>
  <si>
    <t>Spyrale</t>
  </si>
  <si>
    <t>Spyrale PI</t>
  </si>
  <si>
    <t>Taifen</t>
  </si>
  <si>
    <t>Talendo</t>
  </si>
  <si>
    <t>Tilmor</t>
  </si>
  <si>
    <t>Tofa</t>
  </si>
  <si>
    <t>Topas</t>
  </si>
  <si>
    <t>Topas 10 EC</t>
  </si>
  <si>
    <t>Unix</t>
  </si>
  <si>
    <t>Variano Xpro</t>
  </si>
  <si>
    <t>Vitigran 35</t>
  </si>
  <si>
    <t>Zignal</t>
  </si>
  <si>
    <t>BF, St</t>
  </si>
  <si>
    <t>An</t>
  </si>
  <si>
    <t>LG, Sc</t>
  </si>
  <si>
    <t>Ba, LG</t>
  </si>
  <si>
    <t>LG,Sy</t>
  </si>
  <si>
    <t>An, Fe</t>
  </si>
  <si>
    <t>W-6761-1</t>
  </si>
  <si>
    <t>W-7339</t>
  </si>
  <si>
    <t>W-7035</t>
  </si>
  <si>
    <t>W-5481</t>
  </si>
  <si>
    <t>W-5481-2</t>
  </si>
  <si>
    <t>W-5481-4</t>
  </si>
  <si>
    <t>W-7384</t>
  </si>
  <si>
    <t>W-6963</t>
  </si>
  <si>
    <t>W-7614</t>
  </si>
  <si>
    <t>W-5005</t>
  </si>
  <si>
    <t>W-6761</t>
  </si>
  <si>
    <t>D-6955</t>
  </si>
  <si>
    <t>W-7591</t>
  </si>
  <si>
    <t>W-5056-1</t>
  </si>
  <si>
    <t>W-2116-1</t>
  </si>
  <si>
    <t>W-7065</t>
  </si>
  <si>
    <t>W-7339-1</t>
  </si>
  <si>
    <t>W-6147</t>
  </si>
  <si>
    <t>W-6150</t>
  </si>
  <si>
    <t>W-6574</t>
  </si>
  <si>
    <t>W-6815</t>
  </si>
  <si>
    <t>W-6370-1</t>
  </si>
  <si>
    <t>W-7634</t>
  </si>
  <si>
    <t>W-6592-2</t>
  </si>
  <si>
    <t>W-6392-1</t>
  </si>
  <si>
    <t>W-7540-1</t>
  </si>
  <si>
    <t>W-2710-4</t>
  </si>
  <si>
    <t>W-6383-1</t>
  </si>
  <si>
    <t>W-2710</t>
  </si>
  <si>
    <t>W-6556</t>
  </si>
  <si>
    <t>W-6592</t>
  </si>
  <si>
    <t>F-6052</t>
  </si>
  <si>
    <t>W-7534-2</t>
  </si>
  <si>
    <t>W-6693</t>
  </si>
  <si>
    <t>W-7341</t>
  </si>
  <si>
    <t>W-7496</t>
  </si>
  <si>
    <t>W-6452</t>
  </si>
  <si>
    <t>W-7245</t>
  </si>
  <si>
    <t>W-7591-1</t>
  </si>
  <si>
    <t>W-7648</t>
  </si>
  <si>
    <t>F-7064</t>
  </si>
  <si>
    <t>W-5487</t>
  </si>
  <si>
    <t>W-6339-2</t>
  </si>
  <si>
    <t>W-7031-1</t>
  </si>
  <si>
    <t>W-6508</t>
  </si>
  <si>
    <t>W-6508-1</t>
  </si>
  <si>
    <t>W-6589-2</t>
  </si>
  <si>
    <t>I-4593</t>
  </si>
  <si>
    <t>W-5994</t>
  </si>
  <si>
    <t>W-6383</t>
  </si>
  <si>
    <t>D-7275</t>
  </si>
  <si>
    <t>W-6691</t>
  </si>
  <si>
    <t>W-6393</t>
  </si>
  <si>
    <t>W-7601</t>
  </si>
  <si>
    <t>W-7648-1</t>
  </si>
  <si>
    <t>W-7162</t>
  </si>
  <si>
    <t>W-5323</t>
  </si>
  <si>
    <t>W-5468</t>
  </si>
  <si>
    <t>W-7421-3</t>
  </si>
  <si>
    <t>W-6601</t>
  </si>
  <si>
    <t>D-6586</t>
  </si>
  <si>
    <t>W-6706</t>
  </si>
  <si>
    <t>W-6392</t>
  </si>
  <si>
    <t>W-6436</t>
  </si>
  <si>
    <t>W-7010-1</t>
  </si>
  <si>
    <t>W-7102-1</t>
  </si>
  <si>
    <t>W-4458</t>
  </si>
  <si>
    <t>W-7036</t>
  </si>
  <si>
    <t>W-7498</t>
  </si>
  <si>
    <t>W-7607</t>
  </si>
  <si>
    <t>W-6935</t>
  </si>
  <si>
    <t>W-7521</t>
  </si>
  <si>
    <t>B-6880</t>
  </si>
  <si>
    <t>D-5620</t>
  </si>
  <si>
    <t>W-6782</t>
  </si>
  <si>
    <t>W-6586</t>
  </si>
  <si>
    <t>W-6828</t>
  </si>
  <si>
    <t>W-6961</t>
  </si>
  <si>
    <t>W-7024-1</t>
  </si>
  <si>
    <t>W-7245-1</t>
  </si>
  <si>
    <t>W-7018-2</t>
  </si>
  <si>
    <t>W-7152-1</t>
  </si>
  <si>
    <t>I-6778</t>
  </si>
  <si>
    <t>W-6592-1</t>
  </si>
  <si>
    <t>W-6461</t>
  </si>
  <si>
    <t>W-6339</t>
  </si>
  <si>
    <t>W-5935</t>
  </si>
  <si>
    <t>W-6825</t>
  </si>
  <si>
    <t>W-6929</t>
  </si>
  <si>
    <t>W-6392-2</t>
  </si>
  <si>
    <t>W-7421-1</t>
  </si>
  <si>
    <t>W-7421-2</t>
  </si>
  <si>
    <t>W-6889</t>
  </si>
  <si>
    <t>W-6889-1</t>
  </si>
  <si>
    <t>W-6800-1</t>
  </si>
  <si>
    <t>W-7591-2</t>
  </si>
  <si>
    <t>W-7590</t>
  </si>
  <si>
    <t>W-6509</t>
  </si>
  <si>
    <t>F-5399</t>
  </si>
  <si>
    <t>W-6927</t>
  </si>
  <si>
    <t>W-7134-1</t>
  </si>
  <si>
    <t>W-6693-1</t>
  </si>
  <si>
    <t>W-5361</t>
  </si>
  <si>
    <t>W-7134</t>
  </si>
  <si>
    <t>W-7253</t>
  </si>
  <si>
    <t>W-7031-2</t>
  </si>
  <si>
    <t>D-3844</t>
  </si>
  <si>
    <t>W-5056-3</t>
  </si>
  <si>
    <t>W-6994</t>
  </si>
  <si>
    <t>W-5365</t>
  </si>
  <si>
    <t>W-5056</t>
  </si>
  <si>
    <t>W-5056-2</t>
  </si>
  <si>
    <t>W-4458-1</t>
  </si>
  <si>
    <t>W-7534-1</t>
  </si>
  <si>
    <t>W-7031</t>
  </si>
  <si>
    <t>A-7179</t>
  </si>
  <si>
    <t>W-7341-1</t>
  </si>
  <si>
    <t>W-6340</t>
  </si>
  <si>
    <t>W-6834</t>
  </si>
  <si>
    <t>W-7134-2</t>
  </si>
  <si>
    <t>W-6690</t>
  </si>
  <si>
    <t>I-3764</t>
  </si>
  <si>
    <t>W-5028</t>
  </si>
  <si>
    <t>W-7055</t>
  </si>
  <si>
    <t>W-7018</t>
  </si>
  <si>
    <t>W-6747</t>
  </si>
  <si>
    <t>4x FLUOPICOLIDE/3 ans</t>
  </si>
  <si>
    <t>prothioconazole</t>
  </si>
  <si>
    <t>bixafen</t>
  </si>
  <si>
    <t>métconazole</t>
  </si>
  <si>
    <t>fluxapyroxad</t>
  </si>
  <si>
    <t>oxychlorure de cuivre</t>
  </si>
  <si>
    <t>hydroxyde de cuivre</t>
  </si>
  <si>
    <t>azoxystrobin</t>
  </si>
  <si>
    <t>mandipropamid</t>
  </si>
  <si>
    <t>fluopyram</t>
  </si>
  <si>
    <t>fenpropidin</t>
  </si>
  <si>
    <t>Mefentrifluconazole</t>
  </si>
  <si>
    <t>pyraclostrobine</t>
  </si>
  <si>
    <t>difenoconazole</t>
  </si>
  <si>
    <t>bouillie bordelaise</t>
  </si>
  <si>
    <t>boscalid</t>
  </si>
  <si>
    <t>mepiquat</t>
  </si>
  <si>
    <t>tébuconazole</t>
  </si>
  <si>
    <t>cyflufenamid</t>
  </si>
  <si>
    <t>spiroxamine</t>
  </si>
  <si>
    <t>benzovindiflupyr</t>
  </si>
  <si>
    <t>ametoctradine</t>
  </si>
  <si>
    <t>metalaxyl-M</t>
  </si>
  <si>
    <t>fluazinam</t>
  </si>
  <si>
    <t>fluoxastrobine</t>
  </si>
  <si>
    <t>flutolanil</t>
  </si>
  <si>
    <t>COS-OGA</t>
  </si>
  <si>
    <t>propamocarbe</t>
  </si>
  <si>
    <t>fluopicolide</t>
  </si>
  <si>
    <t>laminarine</t>
  </si>
  <si>
    <t>coniothyrium</t>
  </si>
  <si>
    <t>amisulbrom</t>
  </si>
  <si>
    <t>fludioxonil</t>
  </si>
  <si>
    <t>pseudomonas</t>
  </si>
  <si>
    <t>cyazofamid</t>
  </si>
  <si>
    <t>Fluxapyroxade</t>
  </si>
  <si>
    <t>bacillus amyloliquefaciens</t>
  </si>
  <si>
    <t>proquinazid</t>
  </si>
  <si>
    <t>penconazole</t>
  </si>
  <si>
    <t>cyprodinil</t>
  </si>
  <si>
    <t>2,4-D Plus</t>
  </si>
  <si>
    <t>Adengo</t>
  </si>
  <si>
    <t>Adengo S</t>
  </si>
  <si>
    <t>Agil</t>
  </si>
  <si>
    <t>Agiliti</t>
  </si>
  <si>
    <t>Ally Tabs</t>
  </si>
  <si>
    <t>Alopex</t>
  </si>
  <si>
    <t>Apell 200</t>
  </si>
  <si>
    <t>Aprex FL</t>
  </si>
  <si>
    <t>Araldo 0.4 l/ha</t>
  </si>
  <si>
    <t>Araldo 0.6 l/ha</t>
  </si>
  <si>
    <t>Archipel (max 1l/ha)</t>
  </si>
  <si>
    <t>Archipel (&lt;1l/ha)</t>
  </si>
  <si>
    <t>Ariane C</t>
  </si>
  <si>
    <t>Artist (0.5–0.9 kg/ha)</t>
  </si>
  <si>
    <t>Artist (1 kg/ha)</t>
  </si>
  <si>
    <t>Artist (1.5-2.5 kg/ha)</t>
  </si>
  <si>
    <t>Atlantis Flex</t>
  </si>
  <si>
    <t>Atlantis Star (max 0.2 kg/ha)</t>
  </si>
  <si>
    <t>Atlantis Star (&gt; 0.2 kg/ha)</t>
  </si>
  <si>
    <t>Auxilior Rex</t>
  </si>
  <si>
    <t>Avacco</t>
  </si>
  <si>
    <t>Avero</t>
  </si>
  <si>
    <t>Avoxa</t>
  </si>
  <si>
    <t>Axial One</t>
  </si>
  <si>
    <t>Azur Mais (1-1.5l/ha)</t>
  </si>
  <si>
    <t>Azur Mais (2 l/ha)</t>
  </si>
  <si>
    <t>Bandur 1 l/ha</t>
  </si>
  <si>
    <t>Bandur 2 l/ha</t>
  </si>
  <si>
    <t>Bandur 3 l/ha</t>
  </si>
  <si>
    <t>Banvel 4S</t>
  </si>
  <si>
    <t>Banvel M Omya</t>
  </si>
  <si>
    <t>Barst</t>
  </si>
  <si>
    <t>Basagran SG</t>
  </si>
  <si>
    <t>Baso 1 l/ha</t>
  </si>
  <si>
    <t>Baso 2 l/ha</t>
  </si>
  <si>
    <t>Baso 3 l/ha</t>
  </si>
  <si>
    <t>Beetup C</t>
  </si>
  <si>
    <t>Beetup Duo</t>
  </si>
  <si>
    <t>Berone</t>
  </si>
  <si>
    <t>Beta Omya</t>
  </si>
  <si>
    <t>Beta Star</t>
  </si>
  <si>
    <t>Beta Super 3</t>
  </si>
  <si>
    <t>Betam SE</t>
  </si>
  <si>
    <t>Bettix SC</t>
  </si>
  <si>
    <t>Bolero</t>
  </si>
  <si>
    <t>Boxer</t>
  </si>
  <si>
    <t>Boxer PI</t>
  </si>
  <si>
    <t>Brasan Duo</t>
  </si>
  <si>
    <t>Braudio</t>
  </si>
  <si>
    <t>Callisto</t>
  </si>
  <si>
    <t>Cameo SX (45g/ha)</t>
  </si>
  <si>
    <t>Cameo SX (&gt;45g/ha)</t>
  </si>
  <si>
    <t>Capone</t>
  </si>
  <si>
    <t>Capri Twin</t>
  </si>
  <si>
    <t>Caravel</t>
  </si>
  <si>
    <t>Cargon S</t>
  </si>
  <si>
    <t>Carmina 640</t>
  </si>
  <si>
    <t>Cerelex</t>
  </si>
  <si>
    <t>Challenge 600 PI 1 l/ha</t>
  </si>
  <si>
    <t>Challenge 600 PI 2 l/ha</t>
  </si>
  <si>
    <t>Challenge 600 PI 3 l/ha</t>
  </si>
  <si>
    <t>Chanon 1 l/ha</t>
  </si>
  <si>
    <t>Chanon 2 l/ha</t>
  </si>
  <si>
    <t>Chanon 3 l/ha</t>
  </si>
  <si>
    <t>Chekker</t>
  </si>
  <si>
    <t>Cleave</t>
  </si>
  <si>
    <t>Clomastar</t>
  </si>
  <si>
    <t>Columbus</t>
  </si>
  <si>
    <t>Colzaphen</t>
  </si>
  <si>
    <t>Conviso One (max 0.7l/ha)</t>
  </si>
  <si>
    <t>Conviso One (&gt; 0.7 l/ha)</t>
  </si>
  <si>
    <t>Dacthal SC 1 l/ha</t>
  </si>
  <si>
    <t>Dacthal SC 2 l/ha</t>
  </si>
  <si>
    <t>Dacthal SC 3 l/ha</t>
  </si>
  <si>
    <t>Derux</t>
  </si>
  <si>
    <t>Devrinol FL</t>
  </si>
  <si>
    <t>Devrinol Top</t>
  </si>
  <si>
    <t>Dialen</t>
  </si>
  <si>
    <t>Dicavel SL</t>
  </si>
  <si>
    <t>Dicazin 4S</t>
  </si>
  <si>
    <t>Divopan</t>
  </si>
  <si>
    <t>Dunovum (défanage)</t>
  </si>
  <si>
    <t>Dunovum (herbicide)</t>
  </si>
  <si>
    <t>Duplosan KV Combi</t>
  </si>
  <si>
    <t>Effican SG</t>
  </si>
  <si>
    <t>Effigo</t>
  </si>
  <si>
    <t>Equip (2 l/ha)</t>
  </si>
  <si>
    <t>Equip Power (1.5 l/ha)</t>
  </si>
  <si>
    <t>Equip Power (1-1.25 l/ha)</t>
  </si>
  <si>
    <t>Exelor</t>
  </si>
  <si>
    <t>Express SX (45g/ha)</t>
  </si>
  <si>
    <t>Express SX (&gt;45g/ha)</t>
  </si>
  <si>
    <t>Falkon</t>
  </si>
  <si>
    <t>Firebird Plus (défanage)</t>
  </si>
  <si>
    <t>Firebird Plus (herbicide)</t>
  </si>
  <si>
    <t>Florasustar</t>
  </si>
  <si>
    <t>Flurox 200</t>
  </si>
  <si>
    <t>Fluroxypyr 200</t>
  </si>
  <si>
    <t>Focus Ultra</t>
  </si>
  <si>
    <t>Foxtrot</t>
  </si>
  <si>
    <t>Fusilade Max PI</t>
  </si>
  <si>
    <t>Fusilade Max</t>
  </si>
  <si>
    <t>Galipan</t>
  </si>
  <si>
    <t>Garlon 120</t>
  </si>
  <si>
    <t>Glifonex TF</t>
  </si>
  <si>
    <t>Globus</t>
  </si>
  <si>
    <t>Glyphosate</t>
  </si>
  <si>
    <t>Glyphosat 360 TF</t>
  </si>
  <si>
    <t>Golaprex Basic</t>
  </si>
  <si>
    <t>Goltix 700 SC</t>
  </si>
  <si>
    <t>Goltix Compact</t>
  </si>
  <si>
    <t>Goltix Gold</t>
  </si>
  <si>
    <t>Granat</t>
  </si>
  <si>
    <t>Grant</t>
  </si>
  <si>
    <t>Harmony SX (maïs)</t>
  </si>
  <si>
    <t>Harmony SX (prairie)</t>
  </si>
  <si>
    <t>Herbasan</t>
  </si>
  <si>
    <t>Herold Flex &lt;1 l/ha</t>
  </si>
  <si>
    <t>Herold Flex 1 l/ha</t>
  </si>
  <si>
    <t>Herold SC 0.4 l/ha</t>
  </si>
  <si>
    <t>Herold SC 0.6 l/ha</t>
  </si>
  <si>
    <t>Hoestar</t>
  </si>
  <si>
    <t>Husar Plus (max 0.15 l/ha)</t>
  </si>
  <si>
    <t>Husar Plus (&gt; 0.15 l/ha)</t>
  </si>
  <si>
    <t>Hussar Duo (max 1 l/ha)</t>
  </si>
  <si>
    <t>Hussar Duo (&gt; 1 l/ha)</t>
  </si>
  <si>
    <t>Hysan Aqua</t>
  </si>
  <si>
    <t>Joker 480</t>
  </si>
  <si>
    <t>Kusak SG</t>
  </si>
  <si>
    <t>Laguna 1 l/ha</t>
  </si>
  <si>
    <t>Laguna 2 l/ha</t>
  </si>
  <si>
    <t>Laguna 3 l/ha</t>
  </si>
  <si>
    <t>Landmaster supreme 480 TF</t>
  </si>
  <si>
    <t>Laudis</t>
  </si>
  <si>
    <t>Legacy</t>
  </si>
  <si>
    <t>Lenacil</t>
  </si>
  <si>
    <t>Lentagran WP</t>
  </si>
  <si>
    <t>Loper</t>
  </si>
  <si>
    <t>Lunar</t>
  </si>
  <si>
    <t>MaisTer Power (1.5 l/ha)</t>
  </si>
  <si>
    <t>MaisTer Power (1-1.25 l/ha)</t>
  </si>
  <si>
    <t>Mandate</t>
  </si>
  <si>
    <t>Mandolin</t>
  </si>
  <si>
    <t>Mazil</t>
  </si>
  <si>
    <t>MCCP Combi</t>
  </si>
  <si>
    <t>MCPB 400</t>
  </si>
  <si>
    <t>MCPB LG</t>
  </si>
  <si>
    <t>MCPB Omya</t>
  </si>
  <si>
    <t>Mentor Uno</t>
  </si>
  <si>
    <t>Mesostar</t>
  </si>
  <si>
    <t>Metafol Super</t>
  </si>
  <si>
    <t>Metamitron</t>
  </si>
  <si>
    <t>Metamitron flüssig</t>
  </si>
  <si>
    <t>Miranda 0.4 l/ha</t>
  </si>
  <si>
    <t>Miranda 0.6 l/ha</t>
  </si>
  <si>
    <t>Mizuki (défanage)</t>
  </si>
  <si>
    <t>Mizuki (herbicide)</t>
  </si>
  <si>
    <t>Monitor</t>
  </si>
  <si>
    <t>Monsoon (1-1.5l/ha)</t>
  </si>
  <si>
    <t>Monsoon (2 l/ha)</t>
  </si>
  <si>
    <t>Napronol</t>
  </si>
  <si>
    <t>Natrel</t>
  </si>
  <si>
    <t>Nikkel</t>
  </si>
  <si>
    <t>Nizo S</t>
  </si>
  <si>
    <t>Nufosate</t>
  </si>
  <si>
    <t>Nymeo</t>
  </si>
  <si>
    <t>Oblix 200 EC</t>
  </si>
  <si>
    <t>Oblix MT</t>
  </si>
  <si>
    <t>Omazon</t>
  </si>
  <si>
    <t>Othello</t>
  </si>
  <si>
    <t>Othello PI</t>
  </si>
  <si>
    <t>Othello Star (max 0.1 kg/ha)</t>
  </si>
  <si>
    <t>Othello Star (&gt; 0.1 kg/ha)</t>
  </si>
  <si>
    <t>Oxidia</t>
  </si>
  <si>
    <t>Pacifica Plus (0.2 kg/ha)</t>
  </si>
  <si>
    <t>Pacifica Plus (&gt;0.2 kg/ha)</t>
  </si>
  <si>
    <t>Pedian SG</t>
  </si>
  <si>
    <t>Pendi</t>
  </si>
  <si>
    <t>Pendimethalin SA-400 SC</t>
  </si>
  <si>
    <t>Picobello</t>
  </si>
  <si>
    <t>Piramax EC (défanage)</t>
  </si>
  <si>
    <t>Piramax EC (herbicide)</t>
  </si>
  <si>
    <t>Pixxaro EC</t>
  </si>
  <si>
    <t>Plüsstar</t>
  </si>
  <si>
    <t>Primus</t>
  </si>
  <si>
    <t>Proman (tournesol, soja)</t>
  </si>
  <si>
    <t>Proman (pdt)</t>
  </si>
  <si>
    <t>Propaq</t>
  </si>
  <si>
    <t>Proper Flo</t>
  </si>
  <si>
    <t>Puma Extra</t>
  </si>
  <si>
    <t>Pyridate 45 WP</t>
  </si>
  <si>
    <t>Ramba (tournesol, soja)</t>
  </si>
  <si>
    <t>Ramba (pdt)</t>
  </si>
  <si>
    <t>Rapper</t>
  </si>
  <si>
    <t>Refine Extra SX</t>
  </si>
  <si>
    <t>Rimuron</t>
  </si>
  <si>
    <t>Rodino ready</t>
  </si>
  <si>
    <t>Roundup PowerFlex</t>
  </si>
  <si>
    <t>Roundup PowerMax</t>
  </si>
  <si>
    <t>Roudup Prime</t>
  </si>
  <si>
    <t>Roundup UltraPro</t>
  </si>
  <si>
    <t>Roxy EC</t>
  </si>
  <si>
    <t>Rübex</t>
  </si>
  <si>
    <t>Ruga</t>
  </si>
  <si>
    <t>Ruitor</t>
  </si>
  <si>
    <t>Select (&gt;0.5 l/ha)</t>
  </si>
  <si>
    <t>Select (0.5 l/ha)</t>
  </si>
  <si>
    <t>Simplex</t>
  </si>
  <si>
    <t>Siplant</t>
  </si>
  <si>
    <t>Sitradol SC</t>
  </si>
  <si>
    <t>Sitradol Tec</t>
  </si>
  <si>
    <t>Solanis</t>
  </si>
  <si>
    <t>Soleto (soja, tournesol)</t>
  </si>
  <si>
    <t>Soleto (pdt)</t>
  </si>
  <si>
    <t>Spark</t>
  </si>
  <si>
    <t>Spectrum</t>
  </si>
  <si>
    <t>Spotlight Plus</t>
  </si>
  <si>
    <t>Sprinter + Mouillant</t>
  </si>
  <si>
    <t>Starane XL</t>
  </si>
  <si>
    <t>Stomp Aqua</t>
  </si>
  <si>
    <t>Stomp Aqua PI</t>
  </si>
  <si>
    <t>Successor 600</t>
  </si>
  <si>
    <t>Successor 600 PI</t>
  </si>
  <si>
    <t>Sugaro Duo</t>
  </si>
  <si>
    <t>Sugaro Gold</t>
  </si>
  <si>
    <t>Sumo</t>
  </si>
  <si>
    <t>Sunrise (défanage)</t>
  </si>
  <si>
    <t>Sunrise (herbicide)</t>
  </si>
  <si>
    <t>Sweeper</t>
  </si>
  <si>
    <t>Talis</t>
  </si>
  <si>
    <t>Tanaris</t>
  </si>
  <si>
    <t>Targa Super</t>
  </si>
  <si>
    <t>Taxi SX (45g/ha)</t>
  </si>
  <si>
    <t>Taxi SX (&gt;45g/ha)</t>
  </si>
  <si>
    <t>Temsa SC</t>
  </si>
  <si>
    <t>Timeline FX</t>
  </si>
  <si>
    <t>Titus</t>
  </si>
  <si>
    <t>Tolit</t>
  </si>
  <si>
    <t>Tomahawk</t>
  </si>
  <si>
    <t>Touchdown System 4</t>
  </si>
  <si>
    <t>Trifolin</t>
  </si>
  <si>
    <t>Trinity</t>
  </si>
  <si>
    <t>Venzar</t>
  </si>
  <si>
    <t>Venzar 500 SC</t>
  </si>
  <si>
    <t>Xenturion</t>
  </si>
  <si>
    <t>Zeppelin</t>
  </si>
  <si>
    <t>Zwei-4D dicopur</t>
  </si>
  <si>
    <t>Zwei-4D flüssig</t>
  </si>
  <si>
    <t>Ba, Sy</t>
  </si>
  <si>
    <t>Ba, LG, St</t>
  </si>
  <si>
    <t>Om,LG</t>
  </si>
  <si>
    <t>LG, Om</t>
  </si>
  <si>
    <t>Sc, LG</t>
  </si>
  <si>
    <t>W-7436</t>
  </si>
  <si>
    <t>W-6736</t>
  </si>
  <si>
    <t>D-6514</t>
  </si>
  <si>
    <t>W-6736-1</t>
  </si>
  <si>
    <t>W-6969</t>
  </si>
  <si>
    <t>W-7189-1</t>
  </si>
  <si>
    <t>W-5248</t>
  </si>
  <si>
    <t>W-6942</t>
  </si>
  <si>
    <t>W-7195-1</t>
  </si>
  <si>
    <t>W-2892-2</t>
  </si>
  <si>
    <t>W-6226-2</t>
  </si>
  <si>
    <t>W-6587-1</t>
  </si>
  <si>
    <t>W-7430-1</t>
  </si>
  <si>
    <t>W-7448-1</t>
  </si>
  <si>
    <t>W-7189</t>
  </si>
  <si>
    <t>W-7189-2</t>
  </si>
  <si>
    <t>W-7314-1</t>
  </si>
  <si>
    <t>W-6085-2</t>
  </si>
  <si>
    <t>W-7268-2</t>
  </si>
  <si>
    <t>W-7268-1</t>
  </si>
  <si>
    <t>W-7052</t>
  </si>
  <si>
    <t>W-7069</t>
  </si>
  <si>
    <t>W-6222-2</t>
  </si>
  <si>
    <t>W-6149, -1</t>
  </si>
  <si>
    <t>W-4571</t>
  </si>
  <si>
    <t>W-4571-1</t>
  </si>
  <si>
    <t>W-7020</t>
  </si>
  <si>
    <t>W-6553-1</t>
  </si>
  <si>
    <t>W-5320</t>
  </si>
  <si>
    <t>W-7108-2</t>
  </si>
  <si>
    <t>W-6944-2</t>
  </si>
  <si>
    <t>W-6932-3</t>
  </si>
  <si>
    <t>W-7328</t>
  </si>
  <si>
    <t>W-6875-1</t>
  </si>
  <si>
    <t>W-6932-1</t>
  </si>
  <si>
    <t>W-6926-1</t>
  </si>
  <si>
    <t>W-6944-4</t>
  </si>
  <si>
    <t>W-6201</t>
  </si>
  <si>
    <t>W-6099</t>
  </si>
  <si>
    <t>W-6099-2</t>
  </si>
  <si>
    <t>W-6168</t>
  </si>
  <si>
    <t>W-6168-1</t>
  </si>
  <si>
    <t>D-7296</t>
  </si>
  <si>
    <t>W-6837-3</t>
  </si>
  <si>
    <t>W-7320-2</t>
  </si>
  <si>
    <t>W-6003</t>
  </si>
  <si>
    <t>W-6003-2</t>
  </si>
  <si>
    <t>W-7297-1</t>
  </si>
  <si>
    <t>W-7168-1</t>
  </si>
  <si>
    <t>D-7252</t>
  </si>
  <si>
    <t>W-7168-2</t>
  </si>
  <si>
    <t>W-7168</t>
  </si>
  <si>
    <t>D-4871</t>
  </si>
  <si>
    <t>W-7388</t>
  </si>
  <si>
    <t>F-3871</t>
  </si>
  <si>
    <t>W-7108</t>
  </si>
  <si>
    <t>W-6395</t>
  </si>
  <si>
    <t>W-7350-1</t>
  </si>
  <si>
    <t>W-7420-1</t>
  </si>
  <si>
    <t>F-6013</t>
  </si>
  <si>
    <t>D-6893</t>
  </si>
  <si>
    <t>W-6837</t>
  </si>
  <si>
    <t>W-7261</t>
  </si>
  <si>
    <t>W-7108-1</t>
  </si>
  <si>
    <t>W-7268-3</t>
  </si>
  <si>
    <t>W-2892</t>
  </si>
  <si>
    <t>W-5916</t>
  </si>
  <si>
    <t>W-4571-2</t>
  </si>
  <si>
    <t>W-7347</t>
  </si>
  <si>
    <t>W-7200</t>
  </si>
  <si>
    <t>W-923</t>
  </si>
  <si>
    <t>W-7340-3</t>
  </si>
  <si>
    <t>W-5164</t>
  </si>
  <si>
    <t>W-5320-2</t>
  </si>
  <si>
    <t>W-6737</t>
  </si>
  <si>
    <t>W-6222</t>
  </si>
  <si>
    <t>W-6222-3</t>
  </si>
  <si>
    <t>F-5436</t>
  </si>
  <si>
    <t>W-6811</t>
  </si>
  <si>
    <t>W-4220</t>
  </si>
  <si>
    <t>W-7297</t>
  </si>
  <si>
    <t>W-7431</t>
  </si>
  <si>
    <t>W-7340</t>
  </si>
  <si>
    <t>F-6005</t>
  </si>
  <si>
    <t>W-7217</t>
  </si>
  <si>
    <t>W-6746</t>
  </si>
  <si>
    <t>W-4700</t>
  </si>
  <si>
    <t>W-6851</t>
  </si>
  <si>
    <t>W-6075-4</t>
  </si>
  <si>
    <t>D-7001</t>
  </si>
  <si>
    <t>W-6085</t>
  </si>
  <si>
    <t>W-7510</t>
  </si>
  <si>
    <t>W-5477</t>
  </si>
  <si>
    <t>W-7432-1</t>
  </si>
  <si>
    <t>W-7129</t>
  </si>
  <si>
    <t>W-7050</t>
  </si>
  <si>
    <t>W-5553</t>
  </si>
  <si>
    <t>W-7124</t>
  </si>
  <si>
    <t>W-6168-2</t>
  </si>
  <si>
    <t>W-6875</t>
  </si>
  <si>
    <t>W-6130</t>
  </si>
  <si>
    <t>W-6307</t>
  </si>
  <si>
    <t>W-7130</t>
  </si>
  <si>
    <t>W-6703-1</t>
  </si>
  <si>
    <t>W-7268-4</t>
  </si>
  <si>
    <t>W-7298</t>
  </si>
  <si>
    <t>D-6660</t>
  </si>
  <si>
    <t>W-7539-1</t>
  </si>
  <si>
    <t>D-5298</t>
  </si>
  <si>
    <t>W-6259-1</t>
  </si>
  <si>
    <t>W-7219</t>
  </si>
  <si>
    <t>W-6450</t>
  </si>
  <si>
    <t>W-6880-3</t>
  </si>
  <si>
    <t>I-4844</t>
  </si>
  <si>
    <t>W-6613</t>
  </si>
  <si>
    <t>W-5320-3</t>
  </si>
  <si>
    <t>W-7454</t>
  </si>
  <si>
    <t>D-7054</t>
  </si>
  <si>
    <t>W-7370</t>
  </si>
  <si>
    <t>D-6622</t>
  </si>
  <si>
    <t>W-6553</t>
  </si>
  <si>
    <t>W-6844</t>
  </si>
  <si>
    <t>W-2485</t>
  </si>
  <si>
    <t>W-5262</t>
  </si>
  <si>
    <t>W-7231</t>
  </si>
  <si>
    <t>W-7539</t>
  </si>
  <si>
    <t>W-6075-2</t>
  </si>
  <si>
    <t>W-5929</t>
  </si>
  <si>
    <t>D-6513</t>
  </si>
  <si>
    <t>W-6723</t>
  </si>
  <si>
    <t>W-6867</t>
  </si>
  <si>
    <t>W-6075-3</t>
  </si>
  <si>
    <t>W-4516-1</t>
  </si>
  <si>
    <t>W-7437</t>
  </si>
  <si>
    <t>W-5165</t>
  </si>
  <si>
    <t>W-2070</t>
  </si>
  <si>
    <t>W-5987</t>
  </si>
  <si>
    <t>W-6944-3</t>
  </si>
  <si>
    <t>F-5546</t>
  </si>
  <si>
    <t>W-7180-1</t>
  </si>
  <si>
    <t>W-6199-1</t>
  </si>
  <si>
    <t>W-6918-1</t>
  </si>
  <si>
    <t>W-6226-1</t>
  </si>
  <si>
    <t>W-7340-1</t>
  </si>
  <si>
    <t>W-5463</t>
  </si>
  <si>
    <t>W-6222-1</t>
  </si>
  <si>
    <t>W-4552</t>
  </si>
  <si>
    <t>W-7319</t>
  </si>
  <si>
    <t>W-2892-1</t>
  </si>
  <si>
    <t>W-6703-3</t>
  </si>
  <si>
    <t>D-6582</t>
  </si>
  <si>
    <t>W-6918-3</t>
  </si>
  <si>
    <t>W-6910-1</t>
  </si>
  <si>
    <t>W-7180</t>
  </si>
  <si>
    <t>W-7180-2</t>
  </si>
  <si>
    <t>W-6866</t>
  </si>
  <si>
    <t>W-6471</t>
  </si>
  <si>
    <t>F-6102</t>
  </si>
  <si>
    <t>W-7313</t>
  </si>
  <si>
    <t>W-7369</t>
  </si>
  <si>
    <t>W-6862</t>
  </si>
  <si>
    <t>W-5320-1</t>
  </si>
  <si>
    <t>W-7242</t>
  </si>
  <si>
    <t>W-7097</t>
  </si>
  <si>
    <t>W-6403</t>
  </si>
  <si>
    <t>I-6060</t>
  </si>
  <si>
    <t>W-7389</t>
  </si>
  <si>
    <t>W-4177</t>
  </si>
  <si>
    <t>W-5778</t>
  </si>
  <si>
    <t>W-7256</t>
  </si>
  <si>
    <t>W-6870</t>
  </si>
  <si>
    <t>W-6703</t>
  </si>
  <si>
    <t>W-6262</t>
  </si>
  <si>
    <t>W-5381</t>
  </si>
  <si>
    <t>W-7256-2</t>
  </si>
  <si>
    <t>W-7492</t>
  </si>
  <si>
    <t>W-7303</t>
  </si>
  <si>
    <t>W-7565</t>
  </si>
  <si>
    <t>W-6837-1</t>
  </si>
  <si>
    <t>W-6646-3</t>
  </si>
  <si>
    <t>W-6646-1</t>
  </si>
  <si>
    <t>W-6793-1</t>
  </si>
  <si>
    <t>W-6646-2</t>
  </si>
  <si>
    <t>W-6707</t>
  </si>
  <si>
    <t>W-6932-2</t>
  </si>
  <si>
    <t>W-4700-1</t>
  </si>
  <si>
    <t>I-2694</t>
  </si>
  <si>
    <t>W-6010</t>
  </si>
  <si>
    <t>W-7433-1</t>
  </si>
  <si>
    <t>W-7282</t>
  </si>
  <si>
    <t>W-7204</t>
  </si>
  <si>
    <t>W-7204-2</t>
  </si>
  <si>
    <t>W-7320-1</t>
  </si>
  <si>
    <t>W-7256-1</t>
  </si>
  <si>
    <t>W-7198</t>
  </si>
  <si>
    <t>W-6075</t>
  </si>
  <si>
    <t>W-6067</t>
  </si>
  <si>
    <t>I-6117</t>
  </si>
  <si>
    <t>W-7427-1</t>
  </si>
  <si>
    <t>W-7434-1</t>
  </si>
  <si>
    <t>W-6285</t>
  </si>
  <si>
    <t>W-6880</t>
  </si>
  <si>
    <t>W-6880-2</t>
  </si>
  <si>
    <t>I-5386</t>
  </si>
  <si>
    <t>W-6418</t>
  </si>
  <si>
    <t>D-7310</t>
  </si>
  <si>
    <t>W-6932-4</t>
  </si>
  <si>
    <t>W-7087-1</t>
  </si>
  <si>
    <t>W-7369-1</t>
  </si>
  <si>
    <t>W-7340-2</t>
  </si>
  <si>
    <t>W-7345</t>
  </si>
  <si>
    <t>W-7428-1</t>
  </si>
  <si>
    <t>W-7320</t>
  </si>
  <si>
    <t>W-7449</t>
  </si>
  <si>
    <t>W-6206</t>
  </si>
  <si>
    <t>W-7297-3</t>
  </si>
  <si>
    <t>W-7041</t>
  </si>
  <si>
    <t>W-7586</t>
  </si>
  <si>
    <t>W-4701</t>
  </si>
  <si>
    <t>W-7448-2</t>
  </si>
  <si>
    <t>W-7320-4</t>
  </si>
  <si>
    <t>W-6131</t>
  </si>
  <si>
    <t>W-934</t>
  </si>
  <si>
    <t>W-6854-1</t>
  </si>
  <si>
    <t>W-7306-1</t>
  </si>
  <si>
    <t>I-4097</t>
  </si>
  <si>
    <t>W-7210</t>
  </si>
  <si>
    <t>W-6085-3</t>
  </si>
  <si>
    <t>W-7320-3</t>
  </si>
  <si>
    <t>W-2594</t>
  </si>
  <si>
    <t>W-2594-1</t>
  </si>
  <si>
    <t>60g ISOXAFLUTOLE/3 ans</t>
  </si>
  <si>
    <t>0.96 kg BENTAZONE/2 ans</t>
  </si>
  <si>
    <t>1 IMAZAMOX/2 ans</t>
  </si>
  <si>
    <t>1 PETHOXAMIDE/2 ans</t>
  </si>
  <si>
    <t>250g QUINMERAC en 4 ans</t>
  </si>
  <si>
    <t>1 PENOXSULAM/3ans</t>
  </si>
  <si>
    <t>1 SULFOSULFURON/2 ans</t>
  </si>
  <si>
    <t>1 AMINOPYRALIDE/2 ans</t>
  </si>
  <si>
    <t>thiencarbazone</t>
  </si>
  <si>
    <t>isoxaflutole</t>
  </si>
  <si>
    <t>cyprosulfamid</t>
  </si>
  <si>
    <t>diflufenican</t>
  </si>
  <si>
    <t>flufénacet</t>
  </si>
  <si>
    <t>propaquizafop</t>
  </si>
  <si>
    <t>propoxycarbazone-So</t>
  </si>
  <si>
    <t>mesosulfuron-</t>
  </si>
  <si>
    <t>mefenpyr-</t>
  </si>
  <si>
    <t>metsulfuron-méthyl</t>
  </si>
  <si>
    <t>tribénuron-méth</t>
  </si>
  <si>
    <t>florasulam</t>
  </si>
  <si>
    <t>napropamide</t>
  </si>
  <si>
    <t>metribuzin</t>
  </si>
  <si>
    <t>prosulfocarbe</t>
  </si>
  <si>
    <t>iodosulfuron-méthyl-s</t>
  </si>
  <si>
    <t>mesosulfuron-m</t>
  </si>
  <si>
    <t>mefenpyr-diethyl</t>
  </si>
  <si>
    <t>tritosulfuron</t>
  </si>
  <si>
    <t>asulam</t>
  </si>
  <si>
    <t>thiencarbazo</t>
  </si>
  <si>
    <t>fluazifop-P-butyl</t>
  </si>
  <si>
    <t>pinoxaden</t>
  </si>
  <si>
    <t>cloquintocet-mexyl</t>
  </si>
  <si>
    <t>pyroxsulam</t>
  </si>
  <si>
    <t>foramsulfurone</t>
  </si>
  <si>
    <t>isoxadifen-éthyle</t>
  </si>
  <si>
    <t>aclonifène</t>
  </si>
  <si>
    <t>tembotrione</t>
  </si>
  <si>
    <t>bentazone</t>
  </si>
  <si>
    <t>phenmedipham</t>
  </si>
  <si>
    <t>ethofumesate</t>
  </si>
  <si>
    <t>imazamox</t>
  </si>
  <si>
    <t>metamitron</t>
  </si>
  <si>
    <t>tribénuron-méthyl</t>
  </si>
  <si>
    <t>pethoxamide</t>
  </si>
  <si>
    <t>clomazone</t>
  </si>
  <si>
    <t>quinmérac</t>
  </si>
  <si>
    <t>diméthenamide-P</t>
  </si>
  <si>
    <t>mesotrione</t>
  </si>
  <si>
    <t>halauxifen-meth</t>
  </si>
  <si>
    <t>amidosulfuron</t>
  </si>
  <si>
    <t>iodosulfuron-mé</t>
  </si>
  <si>
    <t>thifensulfuron-méthyl</t>
  </si>
  <si>
    <t>pyraflufen-éthyle</t>
  </si>
  <si>
    <t>mecoprop-P</t>
  </si>
  <si>
    <t>piclorame</t>
  </si>
  <si>
    <t>isoxadifen-</t>
  </si>
  <si>
    <t>iodosulfuron-méthyl-sodi</t>
  </si>
  <si>
    <t>penoxsulam</t>
  </si>
  <si>
    <t>cycloxydim</t>
  </si>
  <si>
    <t>fenoxaprop-P-éthyle</t>
  </si>
  <si>
    <t>triclopyr</t>
  </si>
  <si>
    <t>pendimethaline</t>
  </si>
  <si>
    <t>lenacile</t>
  </si>
  <si>
    <t>clodinafop-propargyl</t>
  </si>
  <si>
    <t>cloquintocet-</t>
  </si>
  <si>
    <t>sulfosulfuron</t>
  </si>
  <si>
    <t>acide pélargonique</t>
  </si>
  <si>
    <t>iodosulfuron-méthyl-</t>
  </si>
  <si>
    <t>amidosulfur</t>
  </si>
  <si>
    <t>métobromuron</t>
  </si>
  <si>
    <t>rimsulfuron</t>
  </si>
  <si>
    <t>clethodim</t>
  </si>
  <si>
    <t>aminopyralide</t>
  </si>
  <si>
    <t>acide caprique</t>
  </si>
  <si>
    <t>acide</t>
  </si>
  <si>
    <t>carfentrazone-éthyl</t>
  </si>
  <si>
    <t>quizalofop-P-éthyle</t>
  </si>
  <si>
    <t>diméthenamide</t>
  </si>
  <si>
    <t>Adengo w-6736</t>
  </si>
  <si>
    <t>Amistar w-5481</t>
  </si>
  <si>
    <t>Amistar w-5481-2</t>
  </si>
  <si>
    <t>Arlit w-6673-2</t>
  </si>
  <si>
    <t>Atlantis Flex w-7189</t>
  </si>
  <si>
    <t>Azbany w-7334</t>
  </si>
  <si>
    <t>Banvel 4S w-4571</t>
  </si>
  <si>
    <t>Bolero w-6099</t>
  </si>
  <si>
    <t>Boxer w-6168</t>
  </si>
  <si>
    <t>Callisto w-6003</t>
  </si>
  <si>
    <t>Cantus w-6147</t>
  </si>
  <si>
    <t>Caramba w-6090-1</t>
  </si>
  <si>
    <t>Clio 100 w-5754</t>
  </si>
  <si>
    <t>Cuproxat flüssig w-7074</t>
  </si>
  <si>
    <t>Equip (1-1.5l/ha) w-6222-3</t>
  </si>
  <si>
    <t>Equip (2 l/ha) w-6222-3</t>
  </si>
  <si>
    <t>Equip (1-1.5l/ha) F-5436</t>
  </si>
  <si>
    <t>Equip (2 l/ha) F-5436</t>
  </si>
  <si>
    <t>Fandango w-6508</t>
  </si>
  <si>
    <t>Frontier X2 w-6076</t>
  </si>
  <si>
    <t>Garlon 2000 w-7119-1</t>
  </si>
  <si>
    <t>Harmony SX (maïs) w-7298</t>
  </si>
  <si>
    <t>Harmony SX (prairie) w-7298</t>
  </si>
  <si>
    <t>Herold SC 0.4 l/ha D-5298</t>
  </si>
  <si>
    <t>Herold SC 0.6 l/ha D-5298</t>
  </si>
  <si>
    <t>Kerb Flo w-6617</t>
  </si>
  <si>
    <t>Kyleo w-7016-1</t>
  </si>
  <si>
    <t>Kyleo w-7454</t>
  </si>
  <si>
    <t>Legado w7238</t>
  </si>
  <si>
    <t>Lentagran 600 EC w-7196</t>
  </si>
  <si>
    <t>Lentagran WP w-7231</t>
  </si>
  <si>
    <t>MCPA Plus w-7023-1</t>
  </si>
  <si>
    <t>Affirm PI</t>
  </si>
  <si>
    <t>Affirm</t>
  </si>
  <si>
    <t>Agroneem</t>
  </si>
  <si>
    <t>Aligator (&gt; 0.3 l/ha)</t>
  </si>
  <si>
    <t>Aligator (max 0.3 l/ha)</t>
  </si>
  <si>
    <t>Amilon 5</t>
  </si>
  <si>
    <t>Antak</t>
  </si>
  <si>
    <t>Antarion</t>
  </si>
  <si>
    <t>Atac</t>
  </si>
  <si>
    <t>Attracap</t>
  </si>
  <si>
    <t>Audienz</t>
  </si>
  <si>
    <t>Axcela</t>
  </si>
  <si>
    <t>Carakol 5</t>
  </si>
  <si>
    <t>CCC</t>
  </si>
  <si>
    <t>Codacide</t>
  </si>
  <si>
    <t>Coragen</t>
  </si>
  <si>
    <t>Corex</t>
  </si>
  <si>
    <t>Cycocel Extra</t>
  </si>
  <si>
    <t>Cypermethrine</t>
  </si>
  <si>
    <t>Dartilon S</t>
  </si>
  <si>
    <t>Decis Protech (&gt; 0.5l/</t>
  </si>
  <si>
    <t>Deltaphar (&gt; 0.3 l/ha)</t>
  </si>
  <si>
    <t>Deltaphar (max 0.3 l/h</t>
  </si>
  <si>
    <t>Deltastar (&gt; 0.3 l/ha)</t>
  </si>
  <si>
    <t>Deltastar (max 0.3 l/ha</t>
  </si>
  <si>
    <t>Dipel DF PI</t>
  </si>
  <si>
    <t>Dipel DF</t>
  </si>
  <si>
    <t>Duroschneck Longlife</t>
  </si>
  <si>
    <t>Elvis</t>
  </si>
  <si>
    <t>Ethephon 6</t>
  </si>
  <si>
    <t>Ethephon 6S</t>
  </si>
  <si>
    <t>Fazor</t>
  </si>
  <si>
    <t>Gazelle 120 FL</t>
  </si>
  <si>
    <t>Gazelle SG</t>
  </si>
  <si>
    <t>Gepard</t>
  </si>
  <si>
    <t>Germstop</t>
  </si>
  <si>
    <t>Huile de paraffine</t>
  </si>
  <si>
    <t>Ironmax Pro</t>
  </si>
  <si>
    <t>Itcan SL 270</t>
  </si>
  <si>
    <t>Karate Zeon PI</t>
  </si>
  <si>
    <t>Karate Zeon</t>
  </si>
  <si>
    <t>Lentilles antilimaces</t>
  </si>
  <si>
    <t>Limax Power</t>
  </si>
  <si>
    <t>Medax</t>
  </si>
  <si>
    <t>Medax Top</t>
  </si>
  <si>
    <t>Metarex INOV</t>
  </si>
  <si>
    <t>Metarol Schneckenkor</t>
  </si>
  <si>
    <t>Metro class</t>
  </si>
  <si>
    <t>Moddus</t>
  </si>
  <si>
    <t>Mospilan</t>
  </si>
  <si>
    <t>Movento SC</t>
  </si>
  <si>
    <t>Moxa</t>
  </si>
  <si>
    <t>NeemAzal-T/S</t>
  </si>
  <si>
    <t>Neem Maag</t>
  </si>
  <si>
    <t>Novodor 3 FC</t>
  </si>
  <si>
    <t>Oikos</t>
  </si>
  <si>
    <t>Oryx Pro</t>
  </si>
  <si>
    <t>Parafol</t>
  </si>
  <si>
    <t>Paudor</t>
  </si>
  <si>
    <t>Pirimicarb 50 WG</t>
  </si>
  <si>
    <t>Pistol</t>
  </si>
  <si>
    <t>Prodax</t>
  </si>
  <si>
    <t>Rapid</t>
  </si>
  <si>
    <t>Ravane 50</t>
  </si>
  <si>
    <t>Sicid Neem</t>
  </si>
  <si>
    <t>Sluxx HP</t>
  </si>
  <si>
    <t>Spintor</t>
  </si>
  <si>
    <t>Stabilan Plus</t>
  </si>
  <si>
    <t>Stabilan S</t>
  </si>
  <si>
    <t>Steiner Gold</t>
  </si>
  <si>
    <t>Surround</t>
  </si>
  <si>
    <t>Techno 10 CS</t>
  </si>
  <si>
    <t>Terpal</t>
  </si>
  <si>
    <t>Toprex</t>
  </si>
  <si>
    <t>Wormox</t>
  </si>
  <si>
    <t>Zofal D</t>
  </si>
  <si>
    <t>I-5657</t>
  </si>
  <si>
    <t>W-6748</t>
  </si>
  <si>
    <t>W-5351-7</t>
  </si>
  <si>
    <t>W-7410-2</t>
  </si>
  <si>
    <t>W-7083</t>
  </si>
  <si>
    <t>W-6972</t>
  </si>
  <si>
    <t>W-6695-1</t>
  </si>
  <si>
    <t>W-6748-3</t>
  </si>
  <si>
    <t>W-6020</t>
  </si>
  <si>
    <t>W-6886</t>
  </si>
  <si>
    <t>W-7541</t>
  </si>
  <si>
    <t>W-7057-2</t>
  </si>
  <si>
    <t>W-7044</t>
  </si>
  <si>
    <t>W-7002</t>
  </si>
  <si>
    <t>W-7291</t>
  </si>
  <si>
    <t>D-6564</t>
  </si>
  <si>
    <t>W-7030-1</t>
  </si>
  <si>
    <t>W-7075</t>
  </si>
  <si>
    <t>W-7609, -1</t>
  </si>
  <si>
    <t>W-4491, -1</t>
  </si>
  <si>
    <t>W-7438-1</t>
  </si>
  <si>
    <t>W-6381</t>
  </si>
  <si>
    <t>F-6138</t>
  </si>
  <si>
    <t>W-7410-1</t>
  </si>
  <si>
    <t>W-7410-3</t>
  </si>
  <si>
    <t>D-7339</t>
  </si>
  <si>
    <t>W-6777</t>
  </si>
  <si>
    <t>W-7085</t>
  </si>
  <si>
    <t>W-7438</t>
  </si>
  <si>
    <t>W-6020-2</t>
  </si>
  <si>
    <t>W-7438-3</t>
  </si>
  <si>
    <t>W-7438-2</t>
  </si>
  <si>
    <t>W-6797</t>
  </si>
  <si>
    <t>W-7349</t>
  </si>
  <si>
    <t>W-6581</t>
  </si>
  <si>
    <t>W-6581-5</t>
  </si>
  <si>
    <t>W-7405-1</t>
  </si>
  <si>
    <t>W-2215</t>
  </si>
  <si>
    <t>W-7393-1</t>
  </si>
  <si>
    <t>W-6933</t>
  </si>
  <si>
    <t>F-4040</t>
  </si>
  <si>
    <t>W-6098</t>
  </si>
  <si>
    <t>W-6365</t>
  </si>
  <si>
    <t>W-7057-1</t>
  </si>
  <si>
    <t>W-6515-1</t>
  </si>
  <si>
    <t>W-6515</t>
  </si>
  <si>
    <t>W-7061-1</t>
  </si>
  <si>
    <t>W-6139-1</t>
  </si>
  <si>
    <t>W-3070-2</t>
  </si>
  <si>
    <t>W-7194</t>
  </si>
  <si>
    <t>W-3070</t>
  </si>
  <si>
    <t>W-3070-1</t>
  </si>
  <si>
    <t>D-4866</t>
  </si>
  <si>
    <t>W-6742</t>
  </si>
  <si>
    <t>W-6922</t>
  </si>
  <si>
    <t>W-5351</t>
  </si>
  <si>
    <t>W-5351-6</t>
  </si>
  <si>
    <t>W-5925</t>
  </si>
  <si>
    <t>W-7490-2</t>
  </si>
  <si>
    <t>W-6581-3</t>
  </si>
  <si>
    <t>W-1454-2</t>
  </si>
  <si>
    <t>W-7385-1</t>
  </si>
  <si>
    <t>W-4367</t>
  </si>
  <si>
    <t>W-5105</t>
  </si>
  <si>
    <t>W-1899</t>
  </si>
  <si>
    <t>W-1899-1</t>
  </si>
  <si>
    <t>W-6581-4</t>
  </si>
  <si>
    <t>W-7385</t>
  </si>
  <si>
    <t>W-6748-2</t>
  </si>
  <si>
    <t>W-6382</t>
  </si>
  <si>
    <t>W-7490-1</t>
  </si>
  <si>
    <t>W-6695</t>
  </si>
  <si>
    <t>D-4244</t>
  </si>
  <si>
    <t>W-7439</t>
  </si>
  <si>
    <t>W-3072</t>
  </si>
  <si>
    <t>W-3072-1</t>
  </si>
  <si>
    <t>W-7062-1</t>
  </si>
  <si>
    <t>W-6416</t>
  </si>
  <si>
    <t>W-7465</t>
  </si>
  <si>
    <t>W-7226</t>
  </si>
  <si>
    <t>W-7644</t>
  </si>
  <si>
    <t>W-6555-1</t>
  </si>
  <si>
    <t>W-6555-2</t>
  </si>
  <si>
    <t>I-5545</t>
  </si>
  <si>
    <t>W-7463</t>
  </si>
  <si>
    <t>W-7030</t>
  </si>
  <si>
    <t>W-7580</t>
  </si>
  <si>
    <t>W-1526</t>
  </si>
  <si>
    <t>Kr</t>
  </si>
  <si>
    <t>Om, Lg</t>
  </si>
  <si>
    <t>Ba, Sc</t>
  </si>
  <si>
    <t>LG, An</t>
  </si>
  <si>
    <t>Om, Sc</t>
  </si>
  <si>
    <t>St, An</t>
  </si>
  <si>
    <t>M</t>
  </si>
  <si>
    <t>0.7 kg METALDEHYDE/an</t>
  </si>
  <si>
    <t>2 CHLORANTRANILIPROLE /2an</t>
  </si>
  <si>
    <t>emamectin benzoate</t>
  </si>
  <si>
    <t>azadirachtin A+B</t>
  </si>
  <si>
    <t>métaldéhyde</t>
  </si>
  <si>
    <t>1-Decanol</t>
  </si>
  <si>
    <t>phosphate de fer III</t>
  </si>
  <si>
    <t>Metharisium brunneum</t>
  </si>
  <si>
    <t>ethephon</t>
  </si>
  <si>
    <t>chlormequat</t>
  </si>
  <si>
    <t>chlorantraniliprole</t>
  </si>
  <si>
    <t>paclobutrazole</t>
  </si>
  <si>
    <t>bacillus thuringiensis</t>
  </si>
  <si>
    <t>lambda-Cyhalothrin</t>
  </si>
  <si>
    <t>prohexadione-calcium</t>
  </si>
  <si>
    <t>spirotetramat</t>
  </si>
  <si>
    <t>kaolin</t>
  </si>
  <si>
    <t>flonicamide</t>
  </si>
  <si>
    <t>Venzar w-7306-1</t>
  </si>
  <si>
    <t>Tarak w-6686-1</t>
  </si>
  <si>
    <t>Stomp Aqua w-6880</t>
  </si>
  <si>
    <t>Starane Max w-7202</t>
  </si>
  <si>
    <t>Spotlight Plus w-6067</t>
  </si>
  <si>
    <t>Sporex w-7484-1</t>
  </si>
  <si>
    <t>Blocker w-7274</t>
  </si>
  <si>
    <t>Coragen w-7291</t>
  </si>
  <si>
    <t>Cypermethrine w-7609 et 7609-1</t>
  </si>
  <si>
    <t>Decis Protech (&gt; 0.5l/ w-6381</t>
  </si>
  <si>
    <t>Decis Protech (max 0.5 lt/ha) w-6381</t>
  </si>
  <si>
    <t>Decis Protech (max 0.5 lt/ha)</t>
  </si>
  <si>
    <t>Elotin w-7438</t>
  </si>
  <si>
    <t>Goltix Compact w-6130</t>
  </si>
  <si>
    <t>Milo w-7558</t>
  </si>
  <si>
    <t>Moddus w-3070</t>
  </si>
  <si>
    <t>Oblix MT w-7180</t>
  </si>
  <si>
    <t>Pirimor w-5105</t>
  </si>
  <si>
    <t>Pirimor w-1899</t>
  </si>
  <si>
    <t>Pirimor w-1899-1</t>
  </si>
  <si>
    <t>Proxanil w-7424-1</t>
  </si>
  <si>
    <t>Slick w-5056</t>
  </si>
  <si>
    <t>Ranman Top w-6889</t>
  </si>
  <si>
    <t>Ranman Top w-6889-1</t>
  </si>
  <si>
    <t>Ranman Top w-6800-1</t>
  </si>
  <si>
    <t>Stabilan 460 SL w-7099</t>
  </si>
  <si>
    <t>TAK 50 EG w-7465</t>
  </si>
  <si>
    <t>Teppeki i-5545</t>
  </si>
  <si>
    <t>Teppeki w-6555-1</t>
  </si>
  <si>
    <t>Teppeki w-6555-2</t>
  </si>
  <si>
    <t>Gazelle SG Tabac 0.5 lt/ha</t>
  </si>
  <si>
    <t>Gazelle SG Tabac 0.25 lt/ha</t>
  </si>
  <si>
    <t>1 traitement par parcelle et par an au max.</t>
  </si>
  <si>
    <t>2 traitements/culture</t>
  </si>
  <si>
    <t>Telmion insecticide</t>
  </si>
  <si>
    <t>Telmion mouillant</t>
  </si>
  <si>
    <t>Mero</t>
  </si>
  <si>
    <t>W-6720</t>
  </si>
  <si>
    <t>L'Etang</t>
  </si>
  <si>
    <t>Attention partie blé dans PRE</t>
  </si>
  <si>
    <t>Bas Village  11A</t>
  </si>
  <si>
    <t>Haut la Grille</t>
  </si>
  <si>
    <t>AJAPI</t>
  </si>
  <si>
    <t>Glovelier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</si>
</sst>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numFmt numFmtId="165" formatCode=";;;"/>
    <numFmt numFmtId="166" formatCode="dd/mm/yyyy;@"/>
  </numFmts>
  <fonts count="24" x14ac:knownFonts="1">
    <font>
      <sz val="11"/>
      <color theme="1"/>
      <name val="Calibri"/>
      <family val="2"/>
      <scheme val="minor"/>
    </font>
    <font>
      <sz val="14"/>
      <color theme="1"/>
      <name val="Calibri"/>
      <family val="2"/>
      <scheme val="minor"/>
    </font>
    <font>
      <b/>
      <sz val="14"/>
      <color theme="0"/>
      <name val="Calibri"/>
      <family val="2"/>
      <scheme val="minor"/>
    </font>
    <font>
      <b/>
      <sz val="14"/>
      <color theme="1"/>
      <name val="Calibri"/>
      <family val="2"/>
      <scheme val="minor"/>
    </font>
    <font>
      <sz val="9"/>
      <color indexed="81"/>
      <name val="Tahoma"/>
      <family val="2"/>
    </font>
    <font>
      <b/>
      <sz val="9"/>
      <color indexed="81"/>
      <name val="Tahoma"/>
      <family val="2"/>
    </font>
    <font>
      <b/>
      <sz val="18"/>
      <color theme="1"/>
      <name val="Calibri"/>
      <family val="2"/>
      <scheme val="minor"/>
    </font>
    <font>
      <sz val="18"/>
      <color theme="1"/>
      <name val="Calibri"/>
      <family val="2"/>
      <scheme val="minor"/>
    </font>
    <font>
      <sz val="20"/>
      <color theme="1"/>
      <name val="Calibri"/>
      <family val="2"/>
      <scheme val="minor"/>
    </font>
    <font>
      <sz val="8"/>
      <name val="Calibri"/>
      <family val="2"/>
      <scheme val="minor"/>
    </font>
    <font>
      <b/>
      <sz val="20"/>
      <color theme="1"/>
      <name val="Calibri"/>
      <family val="2"/>
      <scheme val="minor"/>
    </font>
    <font>
      <b/>
      <sz val="16"/>
      <color theme="1"/>
      <name val="Calibri"/>
      <family val="2"/>
      <scheme val="minor"/>
    </font>
    <font>
      <b/>
      <sz val="11"/>
      <color theme="1"/>
      <name val="Calibri"/>
      <family val="2"/>
      <scheme val="minor"/>
    </font>
    <font>
      <u/>
      <sz val="11"/>
      <color theme="10"/>
      <name val="Calibri"/>
      <family val="2"/>
      <scheme val="minor"/>
    </font>
    <font>
      <u/>
      <sz val="20"/>
      <color theme="10"/>
      <name val="Calibri"/>
      <family val="2"/>
      <scheme val="minor"/>
    </font>
    <font>
      <b/>
      <sz val="11"/>
      <color theme="0"/>
      <name val="Calibri"/>
      <family val="2"/>
      <scheme val="minor"/>
    </font>
    <font>
      <sz val="10"/>
      <color rgb="FF000000"/>
      <name val="Times New Roman"/>
      <family val="1"/>
    </font>
    <font>
      <sz val="8"/>
      <name val="Gill Sans MT"/>
      <family val="2"/>
    </font>
    <font>
      <b/>
      <sz val="12"/>
      <color theme="1"/>
      <name val="Calibri"/>
      <family val="2"/>
      <scheme val="minor"/>
    </font>
    <font>
      <sz val="9"/>
      <color theme="1"/>
      <name val="Calibri"/>
      <family val="2"/>
      <scheme val="minor"/>
    </font>
    <font>
      <sz val="12"/>
      <color theme="1"/>
      <name val="Calibri"/>
      <family val="2"/>
      <scheme val="minor"/>
    </font>
    <font>
      <sz val="10"/>
      <color indexed="81"/>
      <name val="Tahoma"/>
      <family val="2"/>
    </font>
    <font>
      <sz val="11"/>
      <color indexed="81"/>
      <name val="Tahoma"/>
      <family val="2"/>
    </font>
    <font>
      <sz val="11"/>
      <color theme="10"/>
      <name val="Calibri"/>
      <family val="2"/>
      <scheme val="minor"/>
    </font>
  </fonts>
  <fills count="10">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rgb="FFFFCCFF"/>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theme="4" tint="0.39997558519241921"/>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style="thin">
        <color theme="4" tint="0.39997558519241921"/>
      </bottom>
      <diagonal/>
    </border>
    <border>
      <left style="thin">
        <color indexed="64"/>
      </left>
      <right/>
      <top style="thin">
        <color theme="4" tint="0.39997558519241921"/>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top/>
      <bottom style="thin">
        <color indexed="64"/>
      </bottom>
      <diagonal/>
    </border>
    <border>
      <left/>
      <right style="thin">
        <color rgb="FF000000"/>
      </right>
      <top style="thin">
        <color rgb="FF000000"/>
      </top>
      <bottom/>
      <diagonal/>
    </border>
    <border>
      <left/>
      <right style="thin">
        <color indexed="64"/>
      </right>
      <top style="thin">
        <color indexed="64"/>
      </top>
      <bottom style="thin">
        <color theme="4" tint="0.39997558519241921"/>
      </bottom>
      <diagonal/>
    </border>
    <border>
      <left/>
      <right style="medium">
        <color indexed="64"/>
      </right>
      <top/>
      <bottom style="thin">
        <color theme="4" tint="0.39997558519241921"/>
      </bottom>
      <diagonal/>
    </border>
    <border>
      <left style="medium">
        <color indexed="64"/>
      </left>
      <right style="medium">
        <color indexed="64"/>
      </right>
      <top/>
      <bottom style="thin">
        <color theme="4" tint="0.39997558519241921"/>
      </bottom>
      <diagonal/>
    </border>
    <border>
      <left style="medium">
        <color indexed="64"/>
      </left>
      <right/>
      <top/>
      <bottom style="thin">
        <color theme="4" tint="0.39997558519241921"/>
      </bottom>
      <diagonal/>
    </border>
    <border>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0" fontId="13" fillId="0" borderId="0" applyNumberFormat="0" applyFill="0" applyBorder="0" applyAlignment="0" applyProtection="0"/>
    <xf numFmtId="0" fontId="16" fillId="0" borderId="0"/>
  </cellStyleXfs>
  <cellXfs count="518">
    <xf numFmtId="0" fontId="0" fillId="0" borderId="0" xfId="0"/>
    <xf numFmtId="0" fontId="0" fillId="0" borderId="1" xfId="0" applyBorder="1"/>
    <xf numFmtId="0" fontId="0" fillId="0" borderId="0" xfId="0" applyAlignment="1">
      <alignment wrapText="1"/>
    </xf>
    <xf numFmtId="0" fontId="0" fillId="0" borderId="1" xfId="0" quotePrefix="1" applyBorder="1"/>
    <xf numFmtId="0" fontId="0" fillId="0" borderId="5" xfId="0" applyBorder="1" applyAlignment="1">
      <alignment horizontal="left" vertical="center"/>
    </xf>
    <xf numFmtId="0" fontId="0" fillId="0" borderId="43" xfId="0" applyBorder="1" applyAlignment="1">
      <alignment horizontal="left" vertical="center"/>
    </xf>
    <xf numFmtId="0" fontId="0" fillId="0" borderId="8" xfId="0" applyBorder="1" applyAlignment="1">
      <alignment horizontal="left" vertical="center"/>
    </xf>
    <xf numFmtId="0" fontId="1" fillId="0" borderId="47" xfId="0" applyFont="1" applyBorder="1" applyAlignment="1" applyProtection="1">
      <alignment horizontal="center" vertical="center"/>
      <protection hidden="1"/>
    </xf>
    <xf numFmtId="164" fontId="0" fillId="0" borderId="0" xfId="0" applyNumberFormat="1" applyProtection="1">
      <protection hidden="1"/>
    </xf>
    <xf numFmtId="0" fontId="0" fillId="0" borderId="1" xfId="0" applyBorder="1" applyAlignment="1">
      <alignment horizontal="center" vertical="center"/>
    </xf>
    <xf numFmtId="0" fontId="0" fillId="0" borderId="50" xfId="0" applyBorder="1"/>
    <xf numFmtId="165" fontId="3" fillId="0" borderId="28" xfId="0" applyNumberFormat="1" applyFont="1" applyBorder="1" applyProtection="1">
      <protection hidden="1"/>
    </xf>
    <xf numFmtId="165" fontId="3" fillId="0" borderId="0" xfId="0" applyNumberFormat="1" applyFont="1" applyProtection="1">
      <protection hidden="1"/>
    </xf>
    <xf numFmtId="165" fontId="3" fillId="0" borderId="28" xfId="0" applyNumberFormat="1" applyFont="1" applyBorder="1" applyAlignment="1" applyProtection="1">
      <alignment horizontal="left" vertical="center"/>
      <protection hidden="1"/>
    </xf>
    <xf numFmtId="165" fontId="3" fillId="0" borderId="29" xfId="0" applyNumberFormat="1" applyFont="1" applyBorder="1" applyAlignment="1" applyProtection="1">
      <alignment horizontal="left" vertical="center"/>
      <protection hidden="1"/>
    </xf>
    <xf numFmtId="165" fontId="0" fillId="0" borderId="0" xfId="0" applyNumberFormat="1" applyProtection="1">
      <protection hidden="1"/>
    </xf>
    <xf numFmtId="0" fontId="1" fillId="0" borderId="54" xfId="0" applyFont="1" applyBorder="1" applyAlignment="1" applyProtection="1">
      <alignment horizontal="center" vertical="center"/>
      <protection hidden="1"/>
    </xf>
    <xf numFmtId="0" fontId="1" fillId="0" borderId="56" xfId="0" applyFont="1" applyBorder="1" applyAlignment="1" applyProtection="1">
      <alignment horizontal="center" vertical="center"/>
      <protection hidden="1"/>
    </xf>
    <xf numFmtId="0" fontId="0" fillId="0" borderId="24" xfId="0" applyBorder="1"/>
    <xf numFmtId="0" fontId="0" fillId="0" borderId="25" xfId="0" applyBorder="1"/>
    <xf numFmtId="0" fontId="0" fillId="0" borderId="45" xfId="0" applyBorder="1" applyAlignment="1">
      <alignment wrapText="1"/>
    </xf>
    <xf numFmtId="0" fontId="0" fillId="0" borderId="44" xfId="0" applyBorder="1" applyAlignment="1">
      <alignment wrapText="1"/>
    </xf>
    <xf numFmtId="0" fontId="0" fillId="0" borderId="46" xfId="0" applyBorder="1" applyAlignment="1">
      <alignment wrapText="1"/>
    </xf>
    <xf numFmtId="0" fontId="0" fillId="0" borderId="19" xfId="0" applyBorder="1" applyAlignment="1">
      <alignment horizontal="center" vertical="center" wrapText="1"/>
    </xf>
    <xf numFmtId="0" fontId="0" fillId="0" borderId="27" xfId="0" applyBorder="1" applyAlignment="1">
      <alignment wrapText="1"/>
    </xf>
    <xf numFmtId="14" fontId="0" fillId="3" borderId="29" xfId="0" applyNumberFormat="1" applyFill="1" applyBorder="1" applyAlignment="1">
      <alignment wrapText="1"/>
    </xf>
    <xf numFmtId="0" fontId="0" fillId="3" borderId="1" xfId="0" applyFill="1" applyBorder="1" applyAlignment="1" applyProtection="1">
      <alignment horizontal="center" vertical="center" wrapText="1"/>
      <protection locked="0"/>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55" xfId="0" applyBorder="1" applyAlignment="1">
      <alignment horizontal="center" vertical="center" wrapText="1"/>
    </xf>
    <xf numFmtId="0" fontId="13" fillId="0" borderId="2" xfId="1" applyBorder="1" applyAlignment="1">
      <alignment horizontal="center" vertical="center" wrapText="1"/>
    </xf>
    <xf numFmtId="0" fontId="0" fillId="0" borderId="8" xfId="0" applyBorder="1" applyAlignment="1">
      <alignment horizontal="center" vertical="center" wrapText="1"/>
    </xf>
    <xf numFmtId="0" fontId="0" fillId="0" borderId="66"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center"/>
    </xf>
    <xf numFmtId="0" fontId="0" fillId="3" borderId="1" xfId="0" applyFill="1" applyBorder="1" applyAlignment="1">
      <alignment horizontal="center" vertical="center" wrapText="1"/>
    </xf>
    <xf numFmtId="0" fontId="0" fillId="0" borderId="0" xfId="0" applyProtection="1">
      <protection locked="0"/>
    </xf>
    <xf numFmtId="0" fontId="0" fillId="3" borderId="1" xfId="0" applyFill="1" applyBorder="1" applyAlignment="1" applyProtection="1">
      <alignment horizontal="center" vertical="center"/>
      <protection locked="0"/>
    </xf>
    <xf numFmtId="0" fontId="0" fillId="0" borderId="19" xfId="0" applyBorder="1" applyAlignment="1" applyProtection="1">
      <alignment horizontal="center" vertical="center" wrapText="1"/>
      <protection hidden="1"/>
    </xf>
    <xf numFmtId="0" fontId="0" fillId="0" borderId="55" xfId="0" applyBorder="1" applyAlignment="1" applyProtection="1">
      <alignment horizontal="center" vertical="center" wrapText="1"/>
      <protection hidden="1"/>
    </xf>
    <xf numFmtId="0" fontId="0" fillId="0" borderId="0" xfId="0" applyProtection="1">
      <protection hidden="1"/>
    </xf>
    <xf numFmtId="0" fontId="0" fillId="0" borderId="1" xfId="0" applyBorder="1" applyAlignment="1" applyProtection="1">
      <alignment horizontal="center" vertical="center"/>
      <protection hidden="1"/>
    </xf>
    <xf numFmtId="0" fontId="0" fillId="0" borderId="8" xfId="0" applyBorder="1" applyAlignment="1" applyProtection="1">
      <alignment horizontal="center" vertical="center" wrapText="1"/>
      <protection hidden="1"/>
    </xf>
    <xf numFmtId="0" fontId="0" fillId="0" borderId="8"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66" xfId="0" applyBorder="1" applyAlignment="1" applyProtection="1">
      <alignment horizontal="center" vertical="center" wrapText="1"/>
      <protection hidden="1"/>
    </xf>
    <xf numFmtId="0" fontId="0" fillId="0" borderId="6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1" fillId="0" borderId="27" xfId="0" applyFont="1" applyBorder="1" applyAlignment="1" applyProtection="1">
      <alignment horizontal="center" vertical="center"/>
      <protection hidden="1"/>
    </xf>
    <xf numFmtId="14" fontId="1" fillId="3" borderId="29" xfId="0" applyNumberFormat="1" applyFont="1" applyFill="1" applyBorder="1" applyAlignment="1" applyProtection="1">
      <alignment horizontal="center" vertical="center"/>
      <protection locked="0" hidden="1"/>
    </xf>
    <xf numFmtId="0" fontId="1" fillId="0" borderId="29"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hidden="1"/>
    </xf>
    <xf numFmtId="0" fontId="2" fillId="2" borderId="17" xfId="0" applyFont="1" applyFill="1" applyBorder="1" applyAlignment="1" applyProtection="1">
      <alignment horizontal="center" vertical="center" wrapText="1"/>
      <protection hidden="1"/>
    </xf>
    <xf numFmtId="0" fontId="2" fillId="2" borderId="18" xfId="0" applyFont="1" applyFill="1" applyBorder="1" applyAlignment="1" applyProtection="1">
      <alignment horizontal="center" vertical="center" wrapText="1"/>
      <protection hidden="1"/>
    </xf>
    <xf numFmtId="0" fontId="2" fillId="2" borderId="34" xfId="0" applyFont="1" applyFill="1" applyBorder="1" applyAlignment="1" applyProtection="1">
      <alignment horizontal="center" vertical="center" wrapText="1"/>
      <protection hidden="1"/>
    </xf>
    <xf numFmtId="0" fontId="2" fillId="2" borderId="28" xfId="0" applyFont="1" applyFill="1" applyBorder="1" applyAlignment="1" applyProtection="1">
      <alignment horizontal="center" vertical="center" wrapText="1"/>
      <protection hidden="1"/>
    </xf>
    <xf numFmtId="0" fontId="2" fillId="2" borderId="33" xfId="0" applyFont="1" applyFill="1" applyBorder="1" applyAlignment="1" applyProtection="1">
      <alignment horizontal="center" vertical="center" wrapText="1"/>
      <protection hidden="1"/>
    </xf>
    <xf numFmtId="0" fontId="2" fillId="2" borderId="35" xfId="0" applyFont="1" applyFill="1" applyBorder="1" applyAlignment="1" applyProtection="1">
      <alignment horizontal="center" vertical="center" wrapText="1"/>
      <protection hidden="1"/>
    </xf>
    <xf numFmtId="0" fontId="2" fillId="2" borderId="19" xfId="0" applyFont="1" applyFill="1" applyBorder="1" applyAlignment="1" applyProtection="1">
      <alignment horizontal="center" vertical="center" wrapText="1"/>
      <protection hidden="1"/>
    </xf>
    <xf numFmtId="0" fontId="2" fillId="2" borderId="44"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locked="0" hidden="1"/>
    </xf>
    <xf numFmtId="0" fontId="1" fillId="0" borderId="15" xfId="0" applyFont="1" applyBorder="1" applyAlignment="1" applyProtection="1">
      <alignment vertical="center" wrapText="1"/>
      <protection hidden="1"/>
    </xf>
    <xf numFmtId="0" fontId="1" fillId="0" borderId="15" xfId="0" applyFont="1" applyBorder="1" applyAlignment="1" applyProtection="1">
      <alignment horizontal="center" vertical="center"/>
      <protection hidden="1"/>
    </xf>
    <xf numFmtId="0" fontId="1" fillId="0" borderId="36"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1" fillId="0" borderId="37" xfId="0" applyFont="1" applyBorder="1" applyAlignment="1" applyProtection="1">
      <alignment horizontal="center" vertical="center"/>
      <protection hidden="1"/>
    </xf>
    <xf numFmtId="0" fontId="1" fillId="0" borderId="15" xfId="0" applyFont="1" applyBorder="1" applyAlignment="1" applyProtection="1">
      <alignment horizontal="center" vertical="center" wrapText="1"/>
      <protection hidden="1"/>
    </xf>
    <xf numFmtId="0" fontId="1" fillId="0" borderId="16" xfId="0" applyFont="1" applyBorder="1" applyAlignment="1" applyProtection="1">
      <alignment horizontal="center" vertical="center"/>
      <protection hidden="1"/>
    </xf>
    <xf numFmtId="0" fontId="1" fillId="0" borderId="33" xfId="0" applyFont="1" applyBorder="1" applyAlignment="1" applyProtection="1">
      <alignment horizontal="center" vertical="center" wrapText="1"/>
      <protection hidden="1"/>
    </xf>
    <xf numFmtId="0" fontId="1" fillId="0" borderId="28" xfId="0" applyFont="1" applyBorder="1" applyAlignment="1" applyProtection="1">
      <alignment horizontal="center" vertical="center" wrapText="1"/>
      <protection hidden="1"/>
    </xf>
    <xf numFmtId="0" fontId="14" fillId="0" borderId="0" xfId="1" applyNumberFormat="1" applyFont="1" applyBorder="1" applyProtection="1">
      <protection hidden="1"/>
    </xf>
    <xf numFmtId="0" fontId="8" fillId="0" borderId="28" xfId="0" applyFont="1" applyBorder="1" applyAlignment="1" applyProtection="1">
      <alignment horizontal="center" vertical="center"/>
      <protection hidden="1"/>
    </xf>
    <xf numFmtId="0" fontId="8" fillId="0" borderId="51" xfId="0" applyFont="1" applyBorder="1" applyAlignment="1" applyProtection="1">
      <alignment horizontal="center" vertical="center"/>
      <protection hidden="1"/>
    </xf>
    <xf numFmtId="0" fontId="8" fillId="0" borderId="52" xfId="0" applyFont="1" applyBorder="1" applyAlignment="1" applyProtection="1">
      <alignment horizontal="center" vertical="center"/>
      <protection hidden="1"/>
    </xf>
    <xf numFmtId="0" fontId="8" fillId="0" borderId="23" xfId="0" applyFont="1" applyBorder="1" applyAlignment="1" applyProtection="1">
      <alignment horizontal="center" vertical="center"/>
      <protection hidden="1"/>
    </xf>
    <xf numFmtId="0" fontId="2" fillId="2" borderId="20" xfId="0" applyFont="1" applyFill="1" applyBorder="1" applyAlignment="1" applyProtection="1">
      <alignment horizontal="center" vertical="center" wrapText="1"/>
      <protection hidden="1"/>
    </xf>
    <xf numFmtId="0" fontId="2" fillId="2" borderId="21" xfId="0" applyFont="1" applyFill="1" applyBorder="1" applyAlignment="1" applyProtection="1">
      <alignment horizontal="center" vertical="center" wrapText="1"/>
      <protection hidden="1"/>
    </xf>
    <xf numFmtId="0" fontId="2" fillId="2" borderId="22" xfId="0" applyFont="1" applyFill="1" applyBorder="1" applyAlignment="1" applyProtection="1">
      <alignment horizontal="center" vertical="center" wrapText="1"/>
      <protection hidden="1"/>
    </xf>
    <xf numFmtId="0" fontId="2" fillId="2" borderId="32" xfId="0" applyFont="1" applyFill="1" applyBorder="1" applyAlignment="1" applyProtection="1">
      <alignment horizontal="center" vertical="center" wrapText="1"/>
      <protection hidden="1"/>
    </xf>
    <xf numFmtId="4" fontId="3" fillId="0" borderId="33" xfId="0" applyNumberFormat="1" applyFont="1" applyBorder="1" applyAlignment="1" applyProtection="1">
      <alignment horizontal="center" vertical="center" wrapText="1"/>
      <protection hidden="1"/>
    </xf>
    <xf numFmtId="0" fontId="2" fillId="7" borderId="53" xfId="0" applyFont="1" applyFill="1" applyBorder="1" applyAlignment="1" applyProtection="1">
      <alignment horizontal="center" vertical="center" textRotation="90"/>
      <protection hidden="1"/>
    </xf>
    <xf numFmtId="0" fontId="1" fillId="3" borderId="9" xfId="0" applyFont="1" applyFill="1" applyBorder="1" applyAlignment="1" applyProtection="1">
      <alignment horizontal="center" vertical="center" wrapText="1"/>
      <protection locked="0" hidden="1"/>
    </xf>
    <xf numFmtId="0" fontId="1" fillId="0" borderId="10"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4" fontId="1" fillId="0" borderId="10" xfId="0" applyNumberFormat="1" applyFont="1" applyBorder="1" applyAlignment="1" applyProtection="1">
      <alignment horizontal="center" vertical="center"/>
      <protection hidden="1"/>
    </xf>
    <xf numFmtId="4" fontId="1" fillId="3" borderId="10" xfId="0" applyNumberFormat="1" applyFont="1" applyFill="1" applyBorder="1" applyAlignment="1" applyProtection="1">
      <alignment horizontal="center" vertical="center"/>
      <protection locked="0" hidden="1"/>
    </xf>
    <xf numFmtId="0" fontId="1" fillId="0" borderId="10" xfId="0" applyFont="1" applyBorder="1" applyAlignment="1" applyProtection="1">
      <alignment horizontal="center" vertical="center"/>
      <protection hidden="1"/>
    </xf>
    <xf numFmtId="14" fontId="1" fillId="0" borderId="10" xfId="0" applyNumberFormat="1" applyFont="1" applyBorder="1" applyAlignment="1" applyProtection="1">
      <alignment horizontal="center" vertical="center"/>
      <protection hidden="1"/>
    </xf>
    <xf numFmtId="0" fontId="1" fillId="0" borderId="22" xfId="0" applyFont="1" applyBorder="1" applyAlignment="1" applyProtection="1">
      <alignment horizontal="center" vertical="center" wrapText="1"/>
      <protection hidden="1"/>
    </xf>
    <xf numFmtId="0" fontId="1" fillId="0" borderId="38"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protection hidden="1"/>
    </xf>
    <xf numFmtId="0" fontId="1" fillId="0" borderId="38" xfId="0" applyFont="1" applyBorder="1" applyAlignment="1" applyProtection="1">
      <alignment horizontal="center" vertical="center"/>
      <protection hidden="1"/>
    </xf>
    <xf numFmtId="0" fontId="1" fillId="3" borderId="11" xfId="0" applyFont="1" applyFill="1" applyBorder="1" applyAlignment="1" applyProtection="1">
      <alignment horizontal="center" vertical="center" wrapText="1"/>
      <protection locked="0" hidden="1"/>
    </xf>
    <xf numFmtId="4" fontId="1" fillId="0" borderId="1" xfId="0" applyNumberFormat="1" applyFont="1" applyBorder="1" applyAlignment="1" applyProtection="1">
      <alignment horizontal="center" vertical="center"/>
      <protection hidden="1"/>
    </xf>
    <xf numFmtId="4" fontId="1" fillId="3" borderId="1" xfId="0" applyNumberFormat="1" applyFont="1" applyFill="1" applyBorder="1" applyAlignment="1" applyProtection="1">
      <alignment horizontal="center" vertical="center"/>
      <protection locked="0" hidden="1"/>
    </xf>
    <xf numFmtId="0" fontId="1" fillId="0" borderId="1" xfId="0" applyFont="1" applyBorder="1" applyAlignment="1" applyProtection="1">
      <alignment horizontal="center" vertical="center"/>
      <protection hidden="1"/>
    </xf>
    <xf numFmtId="3" fontId="1" fillId="0" borderId="1" xfId="0" applyNumberFormat="1" applyFont="1" applyBorder="1" applyAlignment="1" applyProtection="1">
      <alignment horizontal="center" vertical="center"/>
      <protection hidden="1"/>
    </xf>
    <xf numFmtId="14" fontId="1" fillId="0" borderId="1" xfId="0" applyNumberFormat="1" applyFont="1" applyBorder="1" applyAlignment="1" applyProtection="1">
      <alignment horizontal="center" vertical="center"/>
      <protection hidden="1"/>
    </xf>
    <xf numFmtId="0" fontId="1" fillId="0" borderId="39"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1" fillId="3" borderId="12" xfId="0" applyFont="1" applyFill="1" applyBorder="1" applyAlignment="1" applyProtection="1">
      <alignment horizontal="center" vertical="center" wrapText="1"/>
      <protection locked="0" hidden="1"/>
    </xf>
    <xf numFmtId="0" fontId="1" fillId="0" borderId="13" xfId="0" applyFont="1" applyBorder="1" applyAlignment="1" applyProtection="1">
      <alignment horizontal="center" vertical="center" wrapText="1"/>
      <protection hidden="1"/>
    </xf>
    <xf numFmtId="4" fontId="1" fillId="0" borderId="13" xfId="0" applyNumberFormat="1" applyFont="1" applyBorder="1" applyAlignment="1" applyProtection="1">
      <alignment horizontal="center" vertical="center"/>
      <protection hidden="1"/>
    </xf>
    <xf numFmtId="4" fontId="1" fillId="3" borderId="13" xfId="0" applyNumberFormat="1" applyFont="1" applyFill="1" applyBorder="1" applyAlignment="1" applyProtection="1">
      <alignment horizontal="center" vertical="center"/>
      <protection locked="0" hidden="1"/>
    </xf>
    <xf numFmtId="0" fontId="1" fillId="0" borderId="13" xfId="0" applyFont="1" applyBorder="1" applyAlignment="1" applyProtection="1">
      <alignment horizontal="center" vertical="center"/>
      <protection hidden="1"/>
    </xf>
    <xf numFmtId="3" fontId="1" fillId="0" borderId="13" xfId="0" applyNumberFormat="1" applyFont="1" applyBorder="1" applyAlignment="1" applyProtection="1">
      <alignment horizontal="center" vertical="center"/>
      <protection hidden="1"/>
    </xf>
    <xf numFmtId="14" fontId="1" fillId="0" borderId="13" xfId="0" applyNumberFormat="1" applyFont="1" applyBorder="1" applyAlignment="1" applyProtection="1">
      <alignment horizontal="center" vertical="center"/>
      <protection hidden="1"/>
    </xf>
    <xf numFmtId="0" fontId="1" fillId="0" borderId="6"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protection hidden="1"/>
    </xf>
    <xf numFmtId="0" fontId="6" fillId="0" borderId="55"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7" fillId="0" borderId="0" xfId="0" applyFont="1" applyProtection="1">
      <protection hidden="1"/>
    </xf>
    <xf numFmtId="0" fontId="6" fillId="0" borderId="51" xfId="0" applyFont="1" applyBorder="1" applyAlignment="1" applyProtection="1">
      <alignment horizontal="center" vertical="center"/>
      <protection hidden="1"/>
    </xf>
    <xf numFmtId="165" fontId="7" fillId="0" borderId="32" xfId="0" applyNumberFormat="1" applyFont="1" applyBorder="1" applyAlignment="1" applyProtection="1">
      <alignment horizontal="center" vertical="center"/>
      <protection hidden="1"/>
    </xf>
    <xf numFmtId="0" fontId="6" fillId="0" borderId="47" xfId="0" applyFont="1" applyBorder="1" applyAlignment="1" applyProtection="1">
      <alignment horizontal="center" vertical="center"/>
      <protection hidden="1"/>
    </xf>
    <xf numFmtId="0" fontId="6" fillId="0" borderId="48" xfId="0" applyFont="1" applyBorder="1" applyAlignment="1" applyProtection="1">
      <alignment horizontal="center" vertical="center"/>
      <protection hidden="1"/>
    </xf>
    <xf numFmtId="0" fontId="1" fillId="0" borderId="5" xfId="0" applyFont="1" applyBorder="1" applyAlignment="1" applyProtection="1">
      <alignment horizontal="left" vertical="center"/>
      <protection hidden="1"/>
    </xf>
    <xf numFmtId="0" fontId="6" fillId="0" borderId="54" xfId="0" applyFont="1" applyBorder="1" applyAlignment="1" applyProtection="1">
      <alignment horizontal="center" vertical="center"/>
      <protection hidden="1"/>
    </xf>
    <xf numFmtId="0" fontId="1" fillId="0" borderId="0" xfId="0" applyFont="1" applyProtection="1">
      <protection hidden="1"/>
    </xf>
    <xf numFmtId="0" fontId="0" fillId="0" borderId="48" xfId="0" applyBorder="1" applyProtection="1">
      <protection hidden="1"/>
    </xf>
    <xf numFmtId="0" fontId="0" fillId="0" borderId="33" xfId="0" applyBorder="1" applyAlignment="1" applyProtection="1">
      <alignment horizontal="center" vertical="center"/>
      <protection hidden="1"/>
    </xf>
    <xf numFmtId="0" fontId="10" fillId="0" borderId="33" xfId="0" applyFont="1" applyBorder="1" applyAlignment="1" applyProtection="1">
      <alignment horizontal="center" vertical="center"/>
      <protection hidden="1"/>
    </xf>
    <xf numFmtId="0" fontId="10" fillId="0" borderId="29" xfId="0" applyFont="1" applyBorder="1" applyAlignment="1" applyProtection="1">
      <alignment horizontal="center" vertical="center"/>
      <protection hidden="1"/>
    </xf>
    <xf numFmtId="0" fontId="10" fillId="0" borderId="32" xfId="0" applyFont="1" applyBorder="1" applyAlignment="1" applyProtection="1">
      <alignment horizontal="center" vertical="center"/>
      <protection hidden="1"/>
    </xf>
    <xf numFmtId="0" fontId="3" fillId="0" borderId="33" xfId="0" applyFont="1" applyBorder="1" applyAlignment="1" applyProtection="1">
      <alignment horizontal="center" vertical="center" wrapText="1"/>
      <protection hidden="1"/>
    </xf>
    <xf numFmtId="0" fontId="0" fillId="0" borderId="0" xfId="0" applyAlignment="1" applyProtection="1">
      <alignment wrapText="1"/>
      <protection hidden="1"/>
    </xf>
    <xf numFmtId="166" fontId="18" fillId="0" borderId="19" xfId="0" applyNumberFormat="1" applyFont="1" applyBorder="1" applyAlignment="1" applyProtection="1">
      <alignment horizontal="center" vertical="center" wrapText="1"/>
      <protection hidden="1"/>
    </xf>
    <xf numFmtId="0" fontId="3" fillId="0" borderId="27" xfId="0" applyFont="1" applyBorder="1" applyAlignment="1" applyProtection="1">
      <alignment horizontal="left" vertical="center"/>
      <protection hidden="1"/>
    </xf>
    <xf numFmtId="0" fontId="1" fillId="0" borderId="0" xfId="0" applyFont="1" applyAlignment="1" applyProtection="1">
      <alignment horizontal="center" vertical="center"/>
      <protection hidden="1"/>
    </xf>
    <xf numFmtId="165" fontId="10" fillId="0" borderId="0" xfId="0" applyNumberFormat="1" applyFont="1" applyAlignment="1" applyProtection="1">
      <alignment horizontal="center" vertical="center" wrapText="1"/>
      <protection hidden="1"/>
    </xf>
    <xf numFmtId="0" fontId="1" fillId="0" borderId="45" xfId="0" applyFont="1" applyBorder="1" applyAlignment="1" applyProtection="1">
      <alignment horizontal="center" vertical="center"/>
      <protection hidden="1"/>
    </xf>
    <xf numFmtId="0" fontId="1" fillId="0" borderId="46" xfId="0" applyFont="1" applyBorder="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3" fillId="0" borderId="0" xfId="0" applyFont="1" applyAlignment="1" applyProtection="1">
      <alignment horizontal="left" vertical="center"/>
      <protection hidden="1"/>
    </xf>
    <xf numFmtId="0" fontId="3" fillId="0" borderId="0" xfId="0" applyFont="1" applyAlignment="1" applyProtection="1">
      <alignment horizontal="center" vertical="center"/>
      <protection hidden="1"/>
    </xf>
    <xf numFmtId="0" fontId="19" fillId="0" borderId="33" xfId="0" applyFont="1" applyBorder="1" applyAlignment="1" applyProtection="1">
      <alignment horizontal="center" vertical="center" wrapText="1"/>
      <protection hidden="1"/>
    </xf>
    <xf numFmtId="14" fontId="0" fillId="0" borderId="0" xfId="0" applyNumberFormat="1" applyProtection="1">
      <protection hidden="1"/>
    </xf>
    <xf numFmtId="0" fontId="1" fillId="0" borderId="0" xfId="0" applyFont="1" applyAlignment="1" applyProtection="1">
      <alignment vertical="center"/>
      <protection hidden="1"/>
    </xf>
    <xf numFmtId="0" fontId="1" fillId="0" borderId="27" xfId="0" applyFont="1" applyBorder="1" applyAlignment="1" applyProtection="1">
      <alignment vertical="center"/>
      <protection hidden="1"/>
    </xf>
    <xf numFmtId="14" fontId="1" fillId="0" borderId="29" xfId="0" applyNumberFormat="1" applyFont="1" applyBorder="1" applyAlignment="1" applyProtection="1">
      <alignment horizontal="center" vertical="center"/>
      <protection hidden="1"/>
    </xf>
    <xf numFmtId="0" fontId="1" fillId="0" borderId="68" xfId="0" applyFont="1" applyBorder="1" applyAlignment="1" applyProtection="1">
      <alignment horizontal="center" vertical="center"/>
      <protection hidden="1"/>
    </xf>
    <xf numFmtId="0" fontId="0" fillId="0" borderId="0" xfId="0" applyAlignment="1" applyProtection="1">
      <alignment vertical="center"/>
      <protection hidden="1"/>
    </xf>
    <xf numFmtId="0" fontId="1" fillId="0" borderId="11" xfId="0" applyFont="1" applyBorder="1" applyAlignment="1" applyProtection="1">
      <alignment vertical="center"/>
      <protection hidden="1"/>
    </xf>
    <xf numFmtId="0" fontId="3" fillId="0" borderId="0" xfId="0" applyFont="1" applyAlignment="1" applyProtection="1">
      <alignment vertical="center" wrapText="1"/>
      <protection hidden="1"/>
    </xf>
    <xf numFmtId="0" fontId="1" fillId="0" borderId="17" xfId="0" applyFont="1" applyBorder="1" applyAlignment="1" applyProtection="1">
      <alignment vertical="center"/>
      <protection hidden="1"/>
    </xf>
    <xf numFmtId="0" fontId="20" fillId="0" borderId="19" xfId="0" applyFont="1" applyBorder="1" applyAlignment="1" applyProtection="1">
      <alignment vertical="center" wrapText="1"/>
      <protection hidden="1"/>
    </xf>
    <xf numFmtId="0" fontId="1" fillId="0" borderId="20" xfId="0" applyFont="1" applyBorder="1" applyAlignment="1" applyProtection="1">
      <alignment vertical="center" wrapText="1"/>
      <protection hidden="1"/>
    </xf>
    <xf numFmtId="0" fontId="1" fillId="0" borderId="53" xfId="0" applyFont="1" applyBorder="1" applyAlignment="1" applyProtection="1">
      <alignment vertical="center"/>
      <protection hidden="1"/>
    </xf>
    <xf numFmtId="0" fontId="1" fillId="0" borderId="17" xfId="0" applyFont="1" applyBorder="1" applyAlignment="1" applyProtection="1">
      <alignment vertical="center" wrapText="1"/>
      <protection hidden="1"/>
    </xf>
    <xf numFmtId="0" fontId="1" fillId="0" borderId="19" xfId="0" applyFont="1" applyBorder="1" applyAlignment="1" applyProtection="1">
      <alignment vertical="center"/>
      <protection hidden="1"/>
    </xf>
    <xf numFmtId="0" fontId="1" fillId="0" borderId="19" xfId="0" applyFont="1" applyBorder="1" applyAlignment="1" applyProtection="1">
      <alignment vertical="center" wrapText="1"/>
      <protection hidden="1"/>
    </xf>
    <xf numFmtId="0" fontId="1" fillId="0" borderId="54" xfId="0" applyFont="1" applyBorder="1" applyAlignment="1" applyProtection="1">
      <alignment vertical="center" wrapText="1"/>
      <protection hidden="1"/>
    </xf>
    <xf numFmtId="0" fontId="0" fillId="0" borderId="0" xfId="0" applyAlignment="1" applyProtection="1">
      <alignment horizontal="center" vertical="center" wrapText="1"/>
      <protection hidden="1"/>
    </xf>
    <xf numFmtId="14" fontId="0" fillId="0" borderId="19" xfId="0" applyNumberFormat="1" applyBorder="1" applyAlignment="1" applyProtection="1">
      <alignment horizontal="center" vertical="center" wrapText="1"/>
      <protection hidden="1"/>
    </xf>
    <xf numFmtId="0" fontId="0" fillId="0" borderId="29" xfId="0" applyBorder="1" applyAlignment="1" applyProtection="1">
      <alignment horizontal="center" vertical="center"/>
      <protection hidden="1"/>
    </xf>
    <xf numFmtId="0" fontId="1" fillId="0" borderId="14" xfId="0" applyFont="1" applyBorder="1" applyAlignment="1" applyProtection="1">
      <alignment vertical="center" wrapText="1"/>
      <protection hidden="1"/>
    </xf>
    <xf numFmtId="0" fontId="1" fillId="0" borderId="36" xfId="0" applyFont="1" applyBorder="1" applyAlignment="1" applyProtection="1">
      <alignment horizontal="center" vertical="center" wrapText="1"/>
      <protection hidden="1"/>
    </xf>
    <xf numFmtId="0" fontId="1" fillId="0" borderId="56" xfId="0" applyFont="1" applyBorder="1" applyAlignment="1" applyProtection="1">
      <alignment horizontal="center" vertical="center" wrapText="1"/>
      <protection hidden="1"/>
    </xf>
    <xf numFmtId="0" fontId="1" fillId="0" borderId="2" xfId="0" applyFont="1" applyBorder="1" applyAlignment="1" applyProtection="1">
      <alignment vertical="center" wrapText="1"/>
      <protection hidden="1"/>
    </xf>
    <xf numFmtId="0" fontId="1" fillId="0" borderId="3" xfId="0" applyFont="1" applyBorder="1" applyAlignment="1" applyProtection="1">
      <alignment horizontal="center" vertical="center" wrapText="1"/>
      <protection hidden="1"/>
    </xf>
    <xf numFmtId="14" fontId="1" fillId="0" borderId="3" xfId="0" applyNumberFormat="1"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4" fontId="3" fillId="0" borderId="61" xfId="0" applyNumberFormat="1" applyFont="1" applyBorder="1" applyAlignment="1" applyProtection="1">
      <alignment horizontal="center" vertical="center" wrapText="1"/>
      <protection hidden="1"/>
    </xf>
    <xf numFmtId="0" fontId="1" fillId="8" borderId="10" xfId="0" applyFont="1" applyFill="1" applyBorder="1" applyAlignment="1" applyProtection="1">
      <alignment horizontal="center" vertical="center"/>
      <protection hidden="1"/>
    </xf>
    <xf numFmtId="0" fontId="1" fillId="8" borderId="38" xfId="0" applyFont="1" applyFill="1" applyBorder="1" applyAlignment="1" applyProtection="1">
      <alignment horizontal="center" vertical="center"/>
      <protection hidden="1"/>
    </xf>
    <xf numFmtId="14" fontId="1" fillId="0" borderId="1" xfId="0" applyNumberFormat="1"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4" fontId="3" fillId="0" borderId="62" xfId="0" applyNumberFormat="1" applyFont="1" applyBorder="1" applyAlignment="1" applyProtection="1">
      <alignment horizontal="center" vertical="center" wrapText="1"/>
      <protection hidden="1"/>
    </xf>
    <xf numFmtId="0" fontId="1" fillId="0" borderId="8" xfId="0" applyFont="1" applyBorder="1" applyAlignment="1" applyProtection="1">
      <alignment horizontal="center" vertical="center"/>
      <protection hidden="1"/>
    </xf>
    <xf numFmtId="0" fontId="1" fillId="8" borderId="1" xfId="0" applyFont="1" applyFill="1" applyBorder="1" applyAlignment="1" applyProtection="1">
      <alignment horizontal="center" vertical="center"/>
      <protection hidden="1"/>
    </xf>
    <xf numFmtId="0" fontId="1" fillId="8" borderId="39" xfId="0" applyFont="1" applyFill="1" applyBorder="1" applyAlignment="1" applyProtection="1">
      <alignment horizontal="center" vertical="center"/>
      <protection hidden="1"/>
    </xf>
    <xf numFmtId="14" fontId="1" fillId="0" borderId="6" xfId="0" applyNumberFormat="1"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4" fontId="3" fillId="0" borderId="63" xfId="0" applyNumberFormat="1" applyFont="1" applyBorder="1" applyAlignment="1" applyProtection="1">
      <alignment horizontal="center" vertical="center" wrapText="1"/>
      <protection hidden="1"/>
    </xf>
    <xf numFmtId="0" fontId="1" fillId="8" borderId="13" xfId="0" applyFont="1" applyFill="1" applyBorder="1" applyAlignment="1" applyProtection="1">
      <alignment horizontal="center" vertical="center"/>
      <protection hidden="1"/>
    </xf>
    <xf numFmtId="0" fontId="1" fillId="8" borderId="40" xfId="0" applyFont="1" applyFill="1" applyBorder="1" applyAlignment="1" applyProtection="1">
      <alignment horizontal="center" vertical="center"/>
      <protection hidden="1"/>
    </xf>
    <xf numFmtId="165" fontId="0" fillId="0" borderId="0" xfId="0" applyNumberFormat="1" applyAlignment="1" applyProtection="1">
      <alignment horizontal="right" vertical="center" wrapText="1"/>
      <protection hidden="1"/>
    </xf>
    <xf numFmtId="165" fontId="0" fillId="0" borderId="0" xfId="0" applyNumberFormat="1" applyAlignment="1" applyProtection="1">
      <alignment horizontal="right"/>
      <protection hidden="1"/>
    </xf>
    <xf numFmtId="0" fontId="23" fillId="0" borderId="2" xfId="1" applyFont="1" applyBorder="1" applyAlignment="1" applyProtection="1">
      <alignment horizontal="center" vertical="center" wrapText="1"/>
      <protection hidden="1"/>
    </xf>
    <xf numFmtId="0" fontId="0" fillId="0" borderId="37" xfId="0" applyBorder="1" applyAlignment="1" applyProtection="1">
      <alignment horizontal="center" vertical="center" wrapText="1"/>
      <protection hidden="1"/>
    </xf>
    <xf numFmtId="0" fontId="0" fillId="0" borderId="14" xfId="0" applyBorder="1" applyAlignment="1" applyProtection="1">
      <alignment horizontal="center" vertical="center" wrapText="1"/>
      <protection hidden="1"/>
    </xf>
    <xf numFmtId="0" fontId="0" fillId="0" borderId="16" xfId="0" applyBorder="1" applyAlignment="1" applyProtection="1">
      <alignment horizontal="center" vertical="center" wrapText="1"/>
      <protection hidden="1"/>
    </xf>
    <xf numFmtId="0" fontId="0" fillId="0" borderId="69" xfId="0" applyBorder="1" applyAlignment="1" applyProtection="1">
      <alignment horizontal="center" vertical="center" wrapText="1"/>
      <protection hidden="1"/>
    </xf>
    <xf numFmtId="165" fontId="0" fillId="0" borderId="5" xfId="0" applyNumberFormat="1" applyBorder="1" applyAlignment="1" applyProtection="1">
      <alignment horizontal="center" vertical="center" wrapText="1"/>
      <protection hidden="1"/>
    </xf>
    <xf numFmtId="0" fontId="0" fillId="0" borderId="6" xfId="0" applyBorder="1" applyAlignment="1" applyProtection="1">
      <alignment horizontal="center" vertical="center"/>
      <protection hidden="1"/>
    </xf>
    <xf numFmtId="165" fontId="0" fillId="0" borderId="7" xfId="0" applyNumberFormat="1" applyBorder="1" applyAlignment="1" applyProtection="1">
      <alignment horizontal="center" vertical="center" wrapText="1"/>
      <protection hidden="1"/>
    </xf>
    <xf numFmtId="0" fontId="0" fillId="0" borderId="0" xfId="0" applyAlignment="1">
      <alignment horizontal="left" vertical="center"/>
    </xf>
    <xf numFmtId="165" fontId="0" fillId="0" borderId="1" xfId="0" applyNumberFormat="1" applyBorder="1" applyAlignment="1">
      <alignment horizontal="left" vertical="center" wrapText="1"/>
    </xf>
    <xf numFmtId="0" fontId="0" fillId="0" borderId="66" xfId="0"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left" vertical="center"/>
    </xf>
    <xf numFmtId="0" fontId="0" fillId="0" borderId="70" xfId="0" applyBorder="1" applyAlignment="1">
      <alignment horizontal="left" vertical="center"/>
    </xf>
    <xf numFmtId="0" fontId="0" fillId="0" borderId="2" xfId="0" applyBorder="1" applyAlignment="1">
      <alignment horizontal="left" vertical="center"/>
    </xf>
    <xf numFmtId="0" fontId="20" fillId="0" borderId="44" xfId="0" applyFont="1" applyBorder="1" applyAlignment="1" applyProtection="1">
      <alignment horizontal="center" vertical="center" wrapText="1"/>
      <protection hidden="1"/>
    </xf>
    <xf numFmtId="0" fontId="0" fillId="0" borderId="27" xfId="0" applyBorder="1" applyProtection="1">
      <protection hidden="1"/>
    </xf>
    <xf numFmtId="0" fontId="0" fillId="0" borderId="10" xfId="0" applyBorder="1" applyAlignment="1" applyProtection="1">
      <alignment horizontal="center" vertical="center"/>
      <protection hidden="1"/>
    </xf>
    <xf numFmtId="0" fontId="0" fillId="0" borderId="5" xfId="0" applyBorder="1" applyAlignment="1" applyProtection="1">
      <alignment horizontal="center" vertical="center"/>
      <protection locked="0" hidden="1"/>
    </xf>
    <xf numFmtId="0" fontId="0" fillId="0" borderId="0" xfId="0" applyAlignment="1" applyProtection="1">
      <alignment horizontal="center"/>
      <protection hidden="1"/>
    </xf>
    <xf numFmtId="0" fontId="0" fillId="0" borderId="0" xfId="0" applyAlignment="1" applyProtection="1">
      <alignment horizontal="center" vertical="center"/>
      <protection hidden="1"/>
    </xf>
    <xf numFmtId="0" fontId="13" fillId="0" borderId="38" xfId="1" applyFill="1" applyBorder="1" applyProtection="1">
      <protection hidden="1"/>
    </xf>
    <xf numFmtId="165" fontId="0" fillId="0" borderId="0" xfId="0" applyNumberFormat="1" applyAlignment="1" applyProtection="1">
      <alignment horizontal="center"/>
      <protection hidden="1"/>
    </xf>
    <xf numFmtId="0" fontId="0" fillId="3" borderId="9" xfId="0" applyFill="1" applyBorder="1" applyAlignment="1" applyProtection="1">
      <alignment horizontal="center"/>
      <protection locked="0" hidden="1"/>
    </xf>
    <xf numFmtId="0" fontId="13" fillId="0" borderId="39" xfId="1" applyFill="1" applyBorder="1" applyProtection="1">
      <protection hidden="1"/>
    </xf>
    <xf numFmtId="0" fontId="0" fillId="3" borderId="11" xfId="0" applyFill="1" applyBorder="1" applyAlignment="1" applyProtection="1">
      <alignment horizontal="center"/>
      <protection locked="0" hidden="1"/>
    </xf>
    <xf numFmtId="0" fontId="0" fillId="0" borderId="13" xfId="0" applyBorder="1" applyAlignment="1" applyProtection="1">
      <alignment horizontal="center" vertical="center"/>
      <protection hidden="1"/>
    </xf>
    <xf numFmtId="0" fontId="13" fillId="0" borderId="40" xfId="1" applyFill="1" applyBorder="1" applyProtection="1">
      <protection hidden="1"/>
    </xf>
    <xf numFmtId="0" fontId="0" fillId="3" borderId="12" xfId="0" applyFill="1" applyBorder="1" applyAlignment="1" applyProtection="1">
      <alignment horizontal="center"/>
      <protection locked="0" hidden="1"/>
    </xf>
    <xf numFmtId="0" fontId="13" fillId="0" borderId="33" xfId="1" applyBorder="1" applyAlignment="1" applyProtection="1">
      <alignment vertical="center" wrapText="1"/>
      <protection hidden="1"/>
    </xf>
    <xf numFmtId="0" fontId="13" fillId="0" borderId="0" xfId="1" applyBorder="1" applyProtection="1">
      <protection hidden="1"/>
    </xf>
    <xf numFmtId="0" fontId="0" fillId="0" borderId="2"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locked="0" hidden="1"/>
    </xf>
    <xf numFmtId="0" fontId="0" fillId="0" borderId="4" xfId="0" applyBorder="1" applyAlignment="1" applyProtection="1">
      <alignment horizontal="center" vertical="center"/>
      <protection locked="0" hidden="1"/>
    </xf>
    <xf numFmtId="0" fontId="0" fillId="0" borderId="4" xfId="0" applyBorder="1" applyAlignment="1" applyProtection="1">
      <alignment horizontal="center" vertical="center"/>
      <protection hidden="1"/>
    </xf>
    <xf numFmtId="0" fontId="0" fillId="0" borderId="5" xfId="0" applyBorder="1" applyAlignment="1" applyProtection="1">
      <alignment horizontal="center" vertical="center" wrapText="1"/>
      <protection locked="0" hidden="1"/>
    </xf>
    <xf numFmtId="0" fontId="0" fillId="0" borderId="7" xfId="0" applyBorder="1" applyAlignment="1" applyProtection="1">
      <alignment horizontal="center" vertical="center"/>
      <protection locked="0" hidden="1"/>
    </xf>
    <xf numFmtId="0" fontId="0" fillId="0" borderId="7" xfId="0" applyBorder="1" applyAlignment="1" applyProtection="1">
      <alignment horizontal="center" vertical="center" wrapText="1"/>
      <protection locked="0" hidden="1"/>
    </xf>
    <xf numFmtId="0" fontId="12" fillId="0" borderId="0" xfId="0" applyFont="1" applyProtection="1">
      <protection hidden="1"/>
    </xf>
    <xf numFmtId="0" fontId="12" fillId="0" borderId="0" xfId="0" applyFont="1" applyAlignment="1" applyProtection="1">
      <alignment horizontal="center" vertical="center"/>
      <protection hidden="1"/>
    </xf>
    <xf numFmtId="0" fontId="0" fillId="0" borderId="0" xfId="0" applyAlignment="1" applyProtection="1">
      <alignment vertical="center" wrapText="1"/>
      <protection hidden="1"/>
    </xf>
    <xf numFmtId="0" fontId="1" fillId="3" borderId="24" xfId="0" applyFont="1" applyFill="1" applyBorder="1" applyAlignment="1" applyProtection="1">
      <alignment horizontal="center" vertical="center"/>
      <protection locked="0" hidden="1"/>
    </xf>
    <xf numFmtId="4" fontId="3" fillId="0" borderId="24" xfId="0" applyNumberFormat="1" applyFont="1" applyBorder="1" applyAlignment="1" applyProtection="1">
      <alignment horizontal="center" vertical="center"/>
      <protection hidden="1"/>
    </xf>
    <xf numFmtId="0" fontId="1" fillId="3" borderId="25" xfId="0" applyFont="1" applyFill="1" applyBorder="1" applyAlignment="1" applyProtection="1">
      <alignment horizontal="center" vertical="center"/>
      <protection locked="0" hidden="1"/>
    </xf>
    <xf numFmtId="4" fontId="3" fillId="0" borderId="25" xfId="0" applyNumberFormat="1" applyFont="1" applyBorder="1" applyAlignment="1" applyProtection="1">
      <alignment horizontal="center" vertical="center"/>
      <protection hidden="1"/>
    </xf>
    <xf numFmtId="0" fontId="1" fillId="3" borderId="26" xfId="0" applyFont="1" applyFill="1" applyBorder="1" applyAlignment="1" applyProtection="1">
      <alignment horizontal="center" vertical="center"/>
      <protection locked="0" hidden="1"/>
    </xf>
    <xf numFmtId="4" fontId="3" fillId="0" borderId="26" xfId="0" applyNumberFormat="1" applyFont="1" applyBorder="1" applyAlignment="1" applyProtection="1">
      <alignment horizontal="center" vertical="center"/>
      <protection hidden="1"/>
    </xf>
    <xf numFmtId="14" fontId="0" fillId="0" borderId="27" xfId="0" applyNumberFormat="1" applyBorder="1" applyAlignment="1" applyProtection="1">
      <alignment horizontal="center" vertical="center"/>
      <protection hidden="1"/>
    </xf>
    <xf numFmtId="14" fontId="1" fillId="0" borderId="27" xfId="0" applyNumberFormat="1" applyFont="1" applyBorder="1" applyAlignment="1" applyProtection="1">
      <alignment horizontal="center" vertical="center"/>
      <protection hidden="1"/>
    </xf>
    <xf numFmtId="0" fontId="1" fillId="0" borderId="30" xfId="0" applyFont="1" applyBorder="1" applyAlignment="1" applyProtection="1">
      <alignment vertical="center"/>
      <protection hidden="1"/>
    </xf>
    <xf numFmtId="0" fontId="0" fillId="6" borderId="0" xfId="0" applyFill="1"/>
    <xf numFmtId="0" fontId="1" fillId="0" borderId="64" xfId="0" applyFont="1" applyBorder="1" applyAlignment="1" applyProtection="1">
      <alignment horizontal="center" vertical="center"/>
      <protection hidden="1"/>
    </xf>
    <xf numFmtId="0" fontId="1" fillId="0" borderId="65" xfId="0" applyFont="1" applyBorder="1" applyAlignment="1" applyProtection="1">
      <alignment horizontal="center" vertical="center"/>
      <protection hidden="1"/>
    </xf>
    <xf numFmtId="0" fontId="6" fillId="0" borderId="56" xfId="0" applyFont="1" applyBorder="1" applyAlignment="1" applyProtection="1">
      <alignment horizontal="center" vertical="center"/>
      <protection hidden="1"/>
    </xf>
    <xf numFmtId="165" fontId="6" fillId="0" borderId="56" xfId="0" applyNumberFormat="1" applyFont="1" applyBorder="1" applyAlignment="1" applyProtection="1">
      <alignment horizontal="center" vertical="center"/>
      <protection hidden="1"/>
    </xf>
    <xf numFmtId="3" fontId="1" fillId="0" borderId="10" xfId="0" applyNumberFormat="1" applyFont="1" applyBorder="1" applyAlignment="1" applyProtection="1">
      <alignment horizontal="center" vertical="center"/>
      <protection hidden="1"/>
    </xf>
    <xf numFmtId="0" fontId="0" fillId="0" borderId="1" xfId="0" applyBorder="1" applyAlignment="1">
      <alignment wrapText="1"/>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49" xfId="0" applyBorder="1" applyAlignment="1" applyProtection="1">
      <alignment horizontal="center" vertical="center"/>
      <protection locked="0"/>
    </xf>
    <xf numFmtId="0" fontId="3" fillId="0" borderId="54" xfId="0" applyFont="1" applyBorder="1" applyAlignment="1" applyProtection="1">
      <alignment horizontal="center" vertical="center"/>
      <protection hidden="1"/>
    </xf>
    <xf numFmtId="0" fontId="1" fillId="0" borderId="41"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42" xfId="0" applyFont="1" applyBorder="1" applyAlignment="1" applyProtection="1">
      <alignment horizontal="center" vertical="center"/>
      <protection hidden="1"/>
    </xf>
    <xf numFmtId="0" fontId="2" fillId="7" borderId="23" xfId="0" applyFont="1" applyFill="1" applyBorder="1" applyAlignment="1" applyProtection="1">
      <alignment horizontal="center" vertical="center" textRotation="90"/>
      <protection hidden="1"/>
    </xf>
    <xf numFmtId="0" fontId="2" fillId="7" borderId="17" xfId="0" applyFont="1" applyFill="1" applyBorder="1" applyAlignment="1" applyProtection="1">
      <alignment horizontal="center" vertical="center" textRotation="90"/>
      <protection hidden="1"/>
    </xf>
    <xf numFmtId="0" fontId="2" fillId="7" borderId="35" xfId="0" applyFont="1" applyFill="1" applyBorder="1" applyAlignment="1" applyProtection="1">
      <alignment horizontal="center" vertical="center" textRotation="90"/>
      <protection hidden="1"/>
    </xf>
    <xf numFmtId="0" fontId="2" fillId="7" borderId="18" xfId="0" applyFont="1" applyFill="1" applyBorder="1" applyAlignment="1" applyProtection="1">
      <alignment horizontal="center" vertical="center" textRotation="90"/>
      <protection hidden="1"/>
    </xf>
    <xf numFmtId="0" fontId="2" fillId="7" borderId="34" xfId="0" applyFont="1" applyFill="1" applyBorder="1" applyAlignment="1" applyProtection="1">
      <alignment horizontal="center" vertical="center" textRotation="90"/>
      <protection hidden="1"/>
    </xf>
    <xf numFmtId="0" fontId="2" fillId="7" borderId="19" xfId="0" applyFont="1" applyFill="1" applyBorder="1" applyAlignment="1" applyProtection="1">
      <alignment horizontal="center" vertical="center" textRotation="90"/>
      <protection hidden="1"/>
    </xf>
    <xf numFmtId="0" fontId="0" fillId="0" borderId="47" xfId="0" applyBorder="1" applyProtection="1">
      <protection hidden="1"/>
    </xf>
    <xf numFmtId="0" fontId="1" fillId="8" borderId="9" xfId="0" applyFont="1" applyFill="1" applyBorder="1" applyAlignment="1" applyProtection="1">
      <alignment horizontal="center" vertical="center"/>
      <protection hidden="1"/>
    </xf>
    <xf numFmtId="0" fontId="1" fillId="8" borderId="11" xfId="0" applyFont="1" applyFill="1" applyBorder="1" applyAlignment="1" applyProtection="1">
      <alignment horizontal="center" vertical="center"/>
      <protection hidden="1"/>
    </xf>
    <xf numFmtId="0" fontId="1" fillId="8" borderId="12" xfId="0" applyFont="1" applyFill="1" applyBorder="1" applyAlignment="1" applyProtection="1">
      <alignment horizontal="center" vertical="center"/>
      <protection hidden="1"/>
    </xf>
    <xf numFmtId="0" fontId="0" fillId="0" borderId="30" xfId="0" applyBorder="1" applyProtection="1">
      <protection hidden="1"/>
    </xf>
    <xf numFmtId="0" fontId="0" fillId="0" borderId="31" xfId="0" applyBorder="1" applyProtection="1">
      <protection hidden="1"/>
    </xf>
    <xf numFmtId="0" fontId="0" fillId="0" borderId="50" xfId="0" applyBorder="1" applyProtection="1">
      <protection hidden="1"/>
    </xf>
    <xf numFmtId="0" fontId="15" fillId="2" borderId="73" xfId="0" applyFont="1" applyFill="1" applyBorder="1" applyAlignment="1">
      <alignment horizontal="center" vertical="center" wrapText="1"/>
    </xf>
    <xf numFmtId="0" fontId="15" fillId="2" borderId="74" xfId="0" applyFont="1" applyFill="1" applyBorder="1" applyAlignment="1">
      <alignment horizontal="center" vertical="center" wrapText="1"/>
    </xf>
    <xf numFmtId="0" fontId="15" fillId="2" borderId="75" xfId="0" applyFont="1" applyFill="1" applyBorder="1" applyAlignment="1">
      <alignment horizontal="center" vertical="center" wrapText="1"/>
    </xf>
    <xf numFmtId="0" fontId="15" fillId="2" borderId="76" xfId="0" applyFont="1" applyFill="1" applyBorder="1" applyAlignment="1">
      <alignment horizontal="center" vertical="center" textRotation="90" wrapText="1"/>
    </xf>
    <xf numFmtId="0" fontId="15" fillId="2" borderId="55" xfId="0" applyFont="1" applyFill="1" applyBorder="1" applyAlignment="1">
      <alignment horizontal="center" vertical="center" textRotation="90" wrapText="1"/>
    </xf>
    <xf numFmtId="0" fontId="15" fillId="2" borderId="69" xfId="0" applyFont="1" applyFill="1" applyBorder="1" applyAlignment="1">
      <alignment horizontal="center" vertical="center" textRotation="90" wrapText="1"/>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0" fontId="0" fillId="0" borderId="5" xfId="0" applyBorder="1" applyAlignment="1">
      <alignment horizontal="center" vertical="center"/>
    </xf>
    <xf numFmtId="3"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0" fillId="0" borderId="5" xfId="0" applyBorder="1" applyAlignment="1">
      <alignment horizontal="center" vertical="center" wrapText="1"/>
    </xf>
    <xf numFmtId="0" fontId="0" fillId="0" borderId="11" xfId="0" applyBorder="1" applyAlignment="1">
      <alignment horizontal="center" vertical="center"/>
    </xf>
    <xf numFmtId="0" fontId="0" fillId="0" borderId="39" xfId="0" applyBorder="1" applyAlignment="1">
      <alignment horizontal="center" vertical="center"/>
    </xf>
    <xf numFmtId="0" fontId="0" fillId="0" borderId="64" xfId="0" applyBorder="1"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xf>
    <xf numFmtId="4" fontId="0" fillId="0" borderId="10" xfId="0" applyNumberFormat="1" applyBorder="1" applyAlignment="1">
      <alignment horizontal="center" vertical="center"/>
    </xf>
    <xf numFmtId="0" fontId="0" fillId="0" borderId="41" xfId="0" applyBorder="1" applyAlignment="1">
      <alignment horizontal="center" vertical="center"/>
    </xf>
    <xf numFmtId="3" fontId="0" fillId="0" borderId="41" xfId="0" applyNumberFormat="1" applyBorder="1" applyAlignment="1">
      <alignment horizontal="center" vertical="center"/>
    </xf>
    <xf numFmtId="14" fontId="0" fillId="0" borderId="10" xfId="0" applyNumberFormat="1" applyBorder="1" applyAlignment="1">
      <alignment horizontal="center" vertical="center"/>
    </xf>
    <xf numFmtId="3" fontId="0" fillId="0" borderId="57" xfId="0" applyNumberFormat="1" applyBorder="1" applyAlignment="1">
      <alignment horizontal="center" vertical="center"/>
    </xf>
    <xf numFmtId="3" fontId="0" fillId="0" borderId="5" xfId="0" applyNumberFormat="1" applyBorder="1" applyAlignment="1">
      <alignment horizontal="center" vertical="center"/>
    </xf>
    <xf numFmtId="0" fontId="0" fillId="0" borderId="65" xfId="0"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4" fontId="0" fillId="0" borderId="13" xfId="0" applyNumberFormat="1" applyBorder="1" applyAlignment="1">
      <alignment horizontal="center" vertical="center"/>
    </xf>
    <xf numFmtId="0" fontId="0" fillId="0" borderId="42" xfId="0" applyBorder="1" applyAlignment="1">
      <alignment horizontal="center" vertical="center"/>
    </xf>
    <xf numFmtId="3" fontId="0" fillId="0" borderId="60" xfId="0" applyNumberFormat="1" applyBorder="1" applyAlignment="1">
      <alignment horizontal="center" vertical="center"/>
    </xf>
    <xf numFmtId="14" fontId="0" fillId="0" borderId="13" xfId="0" applyNumberFormat="1" applyBorder="1" applyAlignment="1">
      <alignment horizontal="center" vertical="center"/>
    </xf>
    <xf numFmtId="0" fontId="0" fillId="0" borderId="42" xfId="0" applyBorder="1" applyAlignment="1">
      <alignment horizontal="center" vertical="center" wrapText="1"/>
    </xf>
    <xf numFmtId="0" fontId="0" fillId="0" borderId="72" xfId="0" applyBorder="1" applyAlignment="1">
      <alignment horizontal="center" vertical="center" wrapText="1"/>
    </xf>
    <xf numFmtId="0" fontId="0" fillId="0" borderId="58" xfId="0" applyBorder="1" applyAlignment="1">
      <alignment horizontal="center" vertical="center" wrapText="1"/>
    </xf>
    <xf numFmtId="0" fontId="0" fillId="0" borderId="58" xfId="0" applyBorder="1" applyAlignment="1">
      <alignment horizontal="center" vertical="center"/>
    </xf>
    <xf numFmtId="4" fontId="0" fillId="0" borderId="58" xfId="0" applyNumberFormat="1" applyBorder="1" applyAlignment="1">
      <alignment horizontal="center" vertical="center"/>
    </xf>
    <xf numFmtId="0" fontId="0" fillId="0" borderId="59" xfId="0" applyBorder="1" applyAlignment="1">
      <alignment horizontal="center" vertical="center"/>
    </xf>
    <xf numFmtId="14" fontId="0" fillId="0" borderId="58" xfId="0" applyNumberFormat="1" applyBorder="1" applyAlignment="1">
      <alignment horizontal="center" vertical="center"/>
    </xf>
    <xf numFmtId="0" fontId="0" fillId="0" borderId="59"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4" fontId="0" fillId="0" borderId="6" xfId="0" applyNumberFormat="1" applyBorder="1" applyAlignment="1">
      <alignment horizontal="center" vertical="center"/>
    </xf>
    <xf numFmtId="0" fontId="0" fillId="0" borderId="7" xfId="0" applyBorder="1" applyAlignment="1">
      <alignment horizontal="center" vertical="center"/>
    </xf>
    <xf numFmtId="3" fontId="0" fillId="0" borderId="6" xfId="0" applyNumberFormat="1" applyBorder="1" applyAlignment="1">
      <alignment horizontal="center" vertical="center"/>
    </xf>
    <xf numFmtId="14" fontId="0" fillId="0" borderId="6" xfId="0" applyNumberFormat="1" applyBorder="1" applyAlignment="1">
      <alignment horizontal="center" vertical="center"/>
    </xf>
    <xf numFmtId="0" fontId="0" fillId="0" borderId="7" xfId="0" applyBorder="1" applyAlignment="1">
      <alignment horizontal="center" vertical="center" wrapText="1"/>
    </xf>
    <xf numFmtId="0" fontId="1" fillId="0" borderId="31" xfId="0" applyFont="1" applyBorder="1" applyAlignment="1" applyProtection="1">
      <alignment horizontal="center" vertical="center"/>
      <protection hidden="1"/>
    </xf>
    <xf numFmtId="0" fontId="0" fillId="0" borderId="40" xfId="0" applyBorder="1" applyAlignment="1">
      <alignment horizontal="center" vertical="center"/>
    </xf>
    <xf numFmtId="0" fontId="0" fillId="0" borderId="12" xfId="0" applyBorder="1" applyAlignment="1">
      <alignment horizontal="center" vertical="center"/>
    </xf>
    <xf numFmtId="0" fontId="15" fillId="2" borderId="17" xfId="0" applyFont="1" applyFill="1" applyBorder="1" applyAlignment="1">
      <alignment horizontal="center" vertical="center" textRotation="90" wrapText="1"/>
    </xf>
    <xf numFmtId="0" fontId="15" fillId="2" borderId="18" xfId="0" applyFont="1" applyFill="1" applyBorder="1" applyAlignment="1">
      <alignment horizontal="center" vertical="center" textRotation="90" wrapText="1"/>
    </xf>
    <xf numFmtId="0" fontId="15" fillId="2" borderId="19" xfId="0" applyFont="1" applyFill="1" applyBorder="1" applyAlignment="1">
      <alignment horizontal="center" vertical="center" textRotation="90" wrapText="1"/>
    </xf>
    <xf numFmtId="0" fontId="12" fillId="0" borderId="52" xfId="0" applyFont="1" applyBorder="1"/>
    <xf numFmtId="0" fontId="12" fillId="0" borderId="23" xfId="0" applyFont="1" applyBorder="1"/>
    <xf numFmtId="0" fontId="2" fillId="7" borderId="28" xfId="0" applyFont="1" applyFill="1" applyBorder="1" applyAlignment="1" applyProtection="1">
      <alignment horizontal="center" vertical="center" textRotation="90"/>
      <protection hidden="1"/>
    </xf>
    <xf numFmtId="0" fontId="1" fillId="0" borderId="77" xfId="0" applyFont="1" applyBorder="1" applyAlignment="1" applyProtection="1">
      <alignment horizontal="center" vertical="center"/>
      <protection hidden="1"/>
    </xf>
    <xf numFmtId="0" fontId="1" fillId="0" borderId="70" xfId="0" applyFont="1" applyBorder="1" applyAlignment="1" applyProtection="1">
      <alignment horizontal="center" vertical="center"/>
      <protection hidden="1"/>
    </xf>
    <xf numFmtId="0" fontId="1" fillId="0" borderId="69" xfId="0" applyFont="1" applyBorder="1" applyAlignment="1" applyProtection="1">
      <alignment horizontal="center" vertical="center" wrapText="1"/>
      <protection hidden="1"/>
    </xf>
    <xf numFmtId="4" fontId="1" fillId="0" borderId="78" xfId="0" applyNumberFormat="1" applyFont="1" applyBorder="1" applyAlignment="1" applyProtection="1">
      <alignment horizontal="center" vertical="center" wrapText="1"/>
      <protection hidden="1"/>
    </xf>
    <xf numFmtId="4" fontId="1" fillId="0" borderId="62" xfId="0" applyNumberFormat="1" applyFont="1" applyBorder="1" applyAlignment="1" applyProtection="1">
      <alignment horizontal="center" vertical="center" wrapText="1"/>
      <protection hidden="1"/>
    </xf>
    <xf numFmtId="4" fontId="1" fillId="0" borderId="63" xfId="0" applyNumberFormat="1" applyFont="1" applyBorder="1" applyAlignment="1" applyProtection="1">
      <alignment horizontal="center" vertical="center" wrapText="1"/>
      <protection hidden="1"/>
    </xf>
    <xf numFmtId="0" fontId="2" fillId="7" borderId="20" xfId="0" applyFont="1" applyFill="1" applyBorder="1" applyAlignment="1" applyProtection="1">
      <alignment horizontal="center" vertical="center" textRotation="90"/>
      <protection hidden="1"/>
    </xf>
    <xf numFmtId="0" fontId="2" fillId="7" borderId="21" xfId="0" applyFont="1" applyFill="1" applyBorder="1" applyAlignment="1" applyProtection="1">
      <alignment horizontal="center" vertical="center" textRotation="90"/>
      <protection hidden="1"/>
    </xf>
    <xf numFmtId="0" fontId="0" fillId="0" borderId="71" xfId="0" applyBorder="1" applyAlignment="1">
      <alignment horizontal="center" vertical="center" wrapText="1"/>
    </xf>
    <xf numFmtId="0" fontId="0" fillId="0" borderId="21" xfId="0" applyBorder="1" applyAlignment="1">
      <alignment horizontal="center" vertical="center" wrapText="1"/>
    </xf>
    <xf numFmtId="0" fontId="0" fillId="0" borderId="21" xfId="0" applyBorder="1" applyAlignment="1">
      <alignment horizontal="center" vertical="center"/>
    </xf>
    <xf numFmtId="4" fontId="0" fillId="0" borderId="21" xfId="0" applyNumberFormat="1" applyBorder="1" applyAlignment="1">
      <alignment horizontal="center" vertical="center"/>
    </xf>
    <xf numFmtId="0" fontId="0" fillId="0" borderId="22" xfId="0" applyBorder="1" applyAlignment="1">
      <alignment horizontal="center" vertical="center"/>
    </xf>
    <xf numFmtId="3" fontId="0" fillId="0" borderId="22" xfId="0" applyNumberFormat="1" applyBorder="1" applyAlignment="1">
      <alignment horizontal="center" vertical="center"/>
    </xf>
    <xf numFmtId="14" fontId="0" fillId="0" borderId="21" xfId="0" applyNumberFormat="1" applyBorder="1" applyAlignment="1">
      <alignment horizontal="center" vertical="center"/>
    </xf>
    <xf numFmtId="0" fontId="0" fillId="0" borderId="22" xfId="0" applyBorder="1" applyAlignment="1">
      <alignment horizontal="center" vertical="center" wrapText="1"/>
    </xf>
    <xf numFmtId="0" fontId="0" fillId="0" borderId="67" xfId="0" applyBorder="1" applyAlignment="1">
      <alignment horizontal="center" vertical="center"/>
    </xf>
    <xf numFmtId="0" fontId="0" fillId="0" borderId="3" xfId="0" applyBorder="1" applyAlignment="1">
      <alignment horizontal="center" vertical="center"/>
    </xf>
    <xf numFmtId="0" fontId="0" fillId="0" borderId="68" xfId="0" applyBorder="1" applyAlignment="1">
      <alignment horizontal="center" vertical="center"/>
    </xf>
    <xf numFmtId="0" fontId="17" fillId="0" borderId="8" xfId="2" applyFont="1" applyBorder="1" applyAlignment="1">
      <alignment horizontal="center" vertical="center" wrapText="1"/>
    </xf>
    <xf numFmtId="0" fontId="1" fillId="0" borderId="9"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1" fillId="8" borderId="64" xfId="0" applyFont="1" applyFill="1" applyBorder="1" applyAlignment="1" applyProtection="1">
      <alignment horizontal="center" vertical="center" wrapText="1"/>
      <protection hidden="1"/>
    </xf>
    <xf numFmtId="0" fontId="1" fillId="8" borderId="10" xfId="0" applyFont="1" applyFill="1" applyBorder="1" applyAlignment="1" applyProtection="1">
      <alignment horizontal="center" vertical="center" wrapText="1"/>
      <protection hidden="1"/>
    </xf>
    <xf numFmtId="0" fontId="1" fillId="8" borderId="38" xfId="0" applyFont="1" applyFill="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8" borderId="8"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wrapText="1"/>
      <protection hidden="1"/>
    </xf>
    <xf numFmtId="0" fontId="1" fillId="8" borderId="39" xfId="0" applyFont="1" applyFill="1" applyBorder="1" applyAlignment="1" applyProtection="1">
      <alignment horizontal="center" vertical="center" wrapText="1"/>
      <protection hidden="1"/>
    </xf>
    <xf numFmtId="0" fontId="1" fillId="8" borderId="65" xfId="0" applyFont="1" applyFill="1" applyBorder="1" applyAlignment="1" applyProtection="1">
      <alignment horizontal="center" vertical="center" wrapText="1"/>
      <protection hidden="1"/>
    </xf>
    <xf numFmtId="0" fontId="1" fillId="8" borderId="13" xfId="0" applyFont="1" applyFill="1" applyBorder="1" applyAlignment="1" applyProtection="1">
      <alignment horizontal="center" vertical="center" wrapText="1"/>
      <protection hidden="1"/>
    </xf>
    <xf numFmtId="0" fontId="1" fillId="8" borderId="40" xfId="0" applyFont="1" applyFill="1" applyBorder="1" applyAlignment="1" applyProtection="1">
      <alignment horizontal="center" vertical="center" wrapText="1"/>
      <protection hidden="1"/>
    </xf>
    <xf numFmtId="0" fontId="0" fillId="0" borderId="0" xfId="0" applyNumberFormat="1" applyAlignment="1" applyProtection="1">
      <alignment vertical="center"/>
      <protection hidden="1"/>
    </xf>
    <xf numFmtId="0" fontId="1" fillId="0" borderId="51" xfId="0" applyFont="1" applyBorder="1" applyAlignment="1" applyProtection="1">
      <alignment vertical="center"/>
      <protection hidden="1"/>
    </xf>
    <xf numFmtId="0" fontId="1" fillId="0" borderId="9" xfId="0" applyFont="1" applyBorder="1" applyAlignment="1" applyProtection="1">
      <alignment vertical="center"/>
      <protection hidden="1"/>
    </xf>
    <xf numFmtId="0" fontId="1" fillId="0" borderId="12" xfId="0" applyNumberFormat="1" applyFont="1" applyBorder="1" applyAlignment="1" applyProtection="1">
      <alignment vertical="center"/>
      <protection hidden="1"/>
    </xf>
    <xf numFmtId="0" fontId="1" fillId="0" borderId="40" xfId="0" applyNumberFormat="1" applyFont="1" applyBorder="1" applyAlignment="1" applyProtection="1">
      <alignment horizontal="center" vertical="center" wrapText="1"/>
      <protection hidden="1"/>
    </xf>
    <xf numFmtId="0" fontId="1" fillId="0" borderId="46" xfId="0" applyFont="1" applyBorder="1" applyAlignment="1" applyProtection="1">
      <alignment horizontal="center" vertical="center" wrapText="1"/>
      <protection hidden="1"/>
    </xf>
    <xf numFmtId="0" fontId="3" fillId="0" borderId="27" xfId="0" quotePrefix="1" applyFont="1" applyBorder="1"/>
    <xf numFmtId="0" fontId="3" fillId="0" borderId="28" xfId="0" quotePrefix="1" applyFont="1" applyBorder="1"/>
    <xf numFmtId="0" fontId="3" fillId="0" borderId="29" xfId="0" quotePrefix="1" applyFont="1" applyBorder="1"/>
    <xf numFmtId="0" fontId="0" fillId="0" borderId="27" xfId="0" applyBorder="1" applyAlignment="1">
      <alignment wrapText="1"/>
    </xf>
    <xf numFmtId="0" fontId="0" fillId="0" borderId="28" xfId="0" applyBorder="1" applyAlignment="1">
      <alignment wrapText="1"/>
    </xf>
    <xf numFmtId="0" fontId="0" fillId="0" borderId="29" xfId="0" applyBorder="1" applyAlignment="1">
      <alignment wrapText="1"/>
    </xf>
    <xf numFmtId="0" fontId="3" fillId="0" borderId="27" xfId="0" applyFont="1" applyBorder="1"/>
    <xf numFmtId="0" fontId="3" fillId="0" borderId="28" xfId="0" applyFont="1" applyBorder="1"/>
    <xf numFmtId="0" fontId="3" fillId="0" borderId="29" xfId="0" applyFont="1" applyBorder="1"/>
    <xf numFmtId="0" fontId="0" fillId="0" borderId="27" xfId="0" applyBorder="1"/>
    <xf numFmtId="0" fontId="0" fillId="0" borderId="28" xfId="0" applyBorder="1"/>
    <xf numFmtId="0" fontId="0" fillId="0" borderId="29" xfId="0" applyBorder="1"/>
    <xf numFmtId="0" fontId="0" fillId="0" borderId="17" xfId="0" applyBorder="1"/>
    <xf numFmtId="0" fontId="0" fillId="0" borderId="18" xfId="0" applyBorder="1"/>
    <xf numFmtId="0" fontId="0" fillId="0" borderId="19" xfId="0" applyBorder="1"/>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27"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7" xfId="0" applyFont="1" applyBorder="1" applyAlignment="1" applyProtection="1">
      <alignment horizontal="left" vertical="center"/>
      <protection hidden="1"/>
    </xf>
    <xf numFmtId="0" fontId="3" fillId="0" borderId="28" xfId="0" applyFont="1" applyBorder="1" applyAlignment="1" applyProtection="1">
      <alignment horizontal="left" vertical="center"/>
      <protection hidden="1"/>
    </xf>
    <xf numFmtId="0" fontId="3" fillId="0" borderId="29" xfId="0" applyFont="1" applyBorder="1" applyAlignment="1" applyProtection="1">
      <alignment horizontal="left" vertical="center"/>
      <protection hidden="1"/>
    </xf>
    <xf numFmtId="0" fontId="1" fillId="0" borderId="27" xfId="0" applyFont="1" applyBorder="1" applyAlignment="1" applyProtection="1">
      <alignment horizontal="left" vertical="center"/>
      <protection hidden="1"/>
    </xf>
    <xf numFmtId="0" fontId="1" fillId="0" borderId="28" xfId="0" applyFont="1" applyBorder="1" applyAlignment="1" applyProtection="1">
      <alignment horizontal="left" vertical="center"/>
      <protection hidden="1"/>
    </xf>
    <xf numFmtId="0" fontId="1" fillId="0" borderId="29" xfId="0" applyFont="1" applyBorder="1" applyAlignment="1" applyProtection="1">
      <alignment horizontal="left" vertical="center"/>
      <protection hidden="1"/>
    </xf>
    <xf numFmtId="0" fontId="8" fillId="0" borderId="30" xfId="0" applyFont="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8" fillId="0" borderId="50" xfId="0" applyFont="1" applyBorder="1" applyAlignment="1" applyProtection="1">
      <alignment horizontal="center" vertical="center"/>
      <protection hidden="1"/>
    </xf>
    <xf numFmtId="0" fontId="8" fillId="0" borderId="27" xfId="0" applyFont="1" applyBorder="1" applyAlignment="1" applyProtection="1">
      <alignment horizontal="center" vertical="center"/>
      <protection hidden="1"/>
    </xf>
    <xf numFmtId="0" fontId="8" fillId="0" borderId="28" xfId="0" applyFont="1" applyBorder="1" applyAlignment="1" applyProtection="1">
      <alignment horizontal="center" vertical="center"/>
      <protection hidden="1"/>
    </xf>
    <xf numFmtId="0" fontId="8" fillId="0" borderId="29" xfId="0" applyFont="1" applyBorder="1" applyAlignment="1" applyProtection="1">
      <alignment horizontal="center" vertical="center"/>
      <protection hidden="1"/>
    </xf>
    <xf numFmtId="0" fontId="14" fillId="0" borderId="28" xfId="1" applyNumberFormat="1" applyFont="1" applyBorder="1" applyProtection="1">
      <protection hidden="1"/>
    </xf>
    <xf numFmtId="0" fontId="14" fillId="0" borderId="29" xfId="1" applyNumberFormat="1" applyFont="1" applyBorder="1" applyProtection="1">
      <protection hidden="1"/>
    </xf>
    <xf numFmtId="0" fontId="10" fillId="6" borderId="27" xfId="0" applyFont="1" applyFill="1" applyBorder="1" applyAlignment="1" applyProtection="1">
      <alignment horizontal="left" vertical="center"/>
      <protection hidden="1"/>
    </xf>
    <xf numFmtId="0" fontId="10" fillId="6" borderId="28" xfId="0" applyFont="1" applyFill="1" applyBorder="1" applyAlignment="1" applyProtection="1">
      <alignment horizontal="left" vertical="center"/>
      <protection hidden="1"/>
    </xf>
    <xf numFmtId="0" fontId="10" fillId="6" borderId="29" xfId="0" applyFont="1" applyFill="1" applyBorder="1" applyAlignment="1" applyProtection="1">
      <alignment horizontal="left" vertical="center"/>
      <protection hidden="1"/>
    </xf>
    <xf numFmtId="0" fontId="8" fillId="0" borderId="27" xfId="0" applyFont="1" applyBorder="1" applyProtection="1">
      <protection hidden="1"/>
    </xf>
    <xf numFmtId="0" fontId="8" fillId="0" borderId="28" xfId="0" applyFont="1" applyBorder="1" applyProtection="1">
      <protection hidden="1"/>
    </xf>
    <xf numFmtId="0" fontId="8" fillId="0" borderId="17" xfId="0" applyFont="1" applyBorder="1" applyAlignment="1" applyProtection="1">
      <alignment horizontal="center" vertical="center"/>
      <protection hidden="1"/>
    </xf>
    <xf numFmtId="0" fontId="8" fillId="0" borderId="18" xfId="0" applyFont="1" applyBorder="1" applyAlignment="1" applyProtection="1">
      <alignment horizontal="center" vertical="center"/>
      <protection hidden="1"/>
    </xf>
    <xf numFmtId="2" fontId="18" fillId="0" borderId="32" xfId="0" applyNumberFormat="1" applyFont="1" applyBorder="1" applyAlignment="1">
      <alignment horizontal="center" vertical="center" wrapText="1"/>
    </xf>
    <xf numFmtId="2" fontId="18" fillId="0" borderId="56" xfId="0" applyNumberFormat="1" applyFont="1" applyBorder="1" applyAlignment="1">
      <alignment horizontal="center" vertical="center" wrapText="1"/>
    </xf>
    <xf numFmtId="2" fontId="6" fillId="3" borderId="32" xfId="0" applyNumberFormat="1" applyFont="1" applyFill="1" applyBorder="1" applyAlignment="1" applyProtection="1">
      <alignment horizontal="center" vertical="center"/>
      <protection locked="0"/>
    </xf>
    <xf numFmtId="2" fontId="6" fillId="3" borderId="56" xfId="0" applyNumberFormat="1" applyFont="1" applyFill="1" applyBorder="1" applyAlignment="1" applyProtection="1">
      <alignment horizontal="center" vertical="center"/>
      <protection locked="0"/>
    </xf>
    <xf numFmtId="0" fontId="1" fillId="3" borderId="28" xfId="0" applyFont="1" applyFill="1" applyBorder="1" applyAlignment="1" applyProtection="1">
      <alignment horizontal="center" vertical="center"/>
      <protection locked="0" hidden="1"/>
    </xf>
    <xf numFmtId="0" fontId="1" fillId="3" borderId="29" xfId="0" applyFont="1" applyFill="1" applyBorder="1" applyAlignment="1" applyProtection="1">
      <alignment horizontal="center" vertical="center"/>
      <protection locked="0" hidden="1"/>
    </xf>
    <xf numFmtId="0" fontId="8" fillId="0" borderId="29" xfId="0" applyFont="1" applyBorder="1" applyProtection="1">
      <protection hidden="1"/>
    </xf>
    <xf numFmtId="0" fontId="2" fillId="2" borderId="27" xfId="0" applyFont="1" applyFill="1" applyBorder="1" applyAlignment="1" applyProtection="1">
      <alignment horizontal="center" vertical="center" wrapText="1"/>
      <protection hidden="1"/>
    </xf>
    <xf numFmtId="0" fontId="2" fillId="2" borderId="29" xfId="0" applyFont="1" applyFill="1" applyBorder="1" applyAlignment="1" applyProtection="1">
      <alignment horizontal="center" vertical="center" wrapText="1"/>
      <protection hidden="1"/>
    </xf>
    <xf numFmtId="0" fontId="1" fillId="0" borderId="27"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1" fillId="0" borderId="29" xfId="0" applyFont="1" applyBorder="1" applyAlignment="1" applyProtection="1">
      <alignment horizontal="center" vertical="center"/>
      <protection hidden="1"/>
    </xf>
    <xf numFmtId="14" fontId="1" fillId="9" borderId="28" xfId="0" applyNumberFormat="1" applyFont="1" applyFill="1" applyBorder="1" applyAlignment="1" applyProtection="1">
      <alignment horizontal="center" vertical="center"/>
      <protection hidden="1"/>
    </xf>
    <xf numFmtId="14" fontId="1" fillId="9" borderId="29" xfId="0" applyNumberFormat="1" applyFont="1" applyFill="1" applyBorder="1" applyAlignment="1" applyProtection="1">
      <alignment horizontal="center" vertical="center"/>
      <protection hidden="1"/>
    </xf>
    <xf numFmtId="0" fontId="1" fillId="0" borderId="34" xfId="0" applyFont="1" applyBorder="1" applyAlignment="1" applyProtection="1">
      <alignment horizontal="center" vertical="center"/>
      <protection hidden="1"/>
    </xf>
    <xf numFmtId="0" fontId="1" fillId="0" borderId="35" xfId="0" applyFont="1" applyBorder="1" applyAlignment="1" applyProtection="1">
      <alignment horizontal="center" vertical="center"/>
      <protection hidden="1"/>
    </xf>
    <xf numFmtId="0" fontId="1" fillId="3" borderId="27" xfId="0" applyFont="1" applyFill="1" applyBorder="1" applyAlignment="1" applyProtection="1">
      <alignment horizontal="left" vertical="center" wrapText="1"/>
      <protection locked="0" hidden="1"/>
    </xf>
    <xf numFmtId="0" fontId="1" fillId="3" borderId="28" xfId="0" applyFont="1" applyFill="1" applyBorder="1" applyAlignment="1" applyProtection="1">
      <alignment horizontal="left" vertical="center" wrapText="1"/>
      <protection locked="0" hidden="1"/>
    </xf>
    <xf numFmtId="0" fontId="1" fillId="3" borderId="29" xfId="0" applyFont="1" applyFill="1" applyBorder="1" applyAlignment="1" applyProtection="1">
      <alignment horizontal="left" vertical="center" wrapText="1"/>
      <protection locked="0" hidden="1"/>
    </xf>
    <xf numFmtId="0" fontId="1" fillId="3" borderId="9" xfId="0" applyFont="1" applyFill="1" applyBorder="1" applyAlignment="1" applyProtection="1">
      <alignment horizontal="left" vertical="center"/>
      <protection locked="0" hidden="1"/>
    </xf>
    <xf numFmtId="0" fontId="1" fillId="3" borderId="10" xfId="0" applyFont="1" applyFill="1" applyBorder="1" applyAlignment="1" applyProtection="1">
      <alignment horizontal="left" vertical="center"/>
      <protection locked="0" hidden="1"/>
    </xf>
    <xf numFmtId="0" fontId="1" fillId="3" borderId="41" xfId="0" applyFont="1" applyFill="1" applyBorder="1" applyAlignment="1" applyProtection="1">
      <alignment horizontal="left" vertical="center"/>
      <protection locked="0" hidden="1"/>
    </xf>
    <xf numFmtId="0" fontId="1" fillId="3" borderId="11" xfId="0" applyFont="1" applyFill="1" applyBorder="1" applyAlignment="1" applyProtection="1">
      <alignment horizontal="left" vertical="center"/>
      <protection locked="0" hidden="1"/>
    </xf>
    <xf numFmtId="0" fontId="1" fillId="3" borderId="1" xfId="0" applyFont="1" applyFill="1" applyBorder="1" applyAlignment="1" applyProtection="1">
      <alignment horizontal="left" vertical="center"/>
      <protection locked="0" hidden="1"/>
    </xf>
    <xf numFmtId="0" fontId="1" fillId="3" borderId="5" xfId="0" applyFont="1" applyFill="1" applyBorder="1" applyAlignment="1" applyProtection="1">
      <alignment horizontal="left" vertical="center"/>
      <protection locked="0" hidden="1"/>
    </xf>
    <xf numFmtId="0" fontId="1" fillId="3" borderId="12" xfId="0" applyFont="1" applyFill="1" applyBorder="1" applyAlignment="1" applyProtection="1">
      <alignment horizontal="left" vertical="center"/>
      <protection locked="0" hidden="1"/>
    </xf>
    <xf numFmtId="0" fontId="1" fillId="3" borderId="13" xfId="0" applyFont="1" applyFill="1" applyBorder="1" applyAlignment="1" applyProtection="1">
      <alignment horizontal="left" vertical="center"/>
      <protection locked="0" hidden="1"/>
    </xf>
    <xf numFmtId="0" fontId="1" fillId="3" borderId="42" xfId="0" applyFont="1" applyFill="1" applyBorder="1" applyAlignment="1" applyProtection="1">
      <alignment horizontal="left" vertical="center"/>
      <protection locked="0" hidden="1"/>
    </xf>
    <xf numFmtId="0" fontId="1" fillId="3" borderId="17" xfId="0" applyFont="1" applyFill="1" applyBorder="1" applyAlignment="1" applyProtection="1">
      <alignment vertical="center" wrapText="1"/>
      <protection locked="0" hidden="1"/>
    </xf>
    <xf numFmtId="0" fontId="1" fillId="3" borderId="18" xfId="0" applyFont="1" applyFill="1" applyBorder="1" applyAlignment="1" applyProtection="1">
      <alignment vertical="center" wrapText="1"/>
      <protection locked="0" hidden="1"/>
    </xf>
    <xf numFmtId="0" fontId="1" fillId="3" borderId="19" xfId="0" applyFont="1" applyFill="1" applyBorder="1" applyAlignment="1" applyProtection="1">
      <alignment vertical="center" wrapText="1"/>
      <protection locked="0" hidden="1"/>
    </xf>
    <xf numFmtId="49" fontId="13" fillId="0" borderId="0" xfId="1" applyNumberFormat="1" applyAlignment="1" applyProtection="1">
      <alignment vertical="center" wrapText="1"/>
      <protection hidden="1"/>
    </xf>
    <xf numFmtId="0" fontId="0" fillId="0" borderId="1" xfId="0" applyBorder="1" applyAlignment="1" applyProtection="1">
      <alignment horizontal="left" vertical="center"/>
      <protection hidden="1"/>
    </xf>
    <xf numFmtId="0" fontId="3" fillId="0" borderId="0" xfId="0" applyFont="1" applyAlignment="1" applyProtection="1">
      <alignment vertical="center"/>
      <protection hidden="1"/>
    </xf>
    <xf numFmtId="0" fontId="8" fillId="0" borderId="52" xfId="0" applyFont="1" applyBorder="1" applyAlignment="1" applyProtection="1">
      <alignment horizontal="center" vertical="center"/>
      <protection hidden="1"/>
    </xf>
    <xf numFmtId="0" fontId="3" fillId="4" borderId="27" xfId="0" applyFont="1" applyFill="1" applyBorder="1" applyAlignment="1" applyProtection="1">
      <alignment horizontal="left" vertical="center"/>
      <protection hidden="1"/>
    </xf>
    <xf numFmtId="0" fontId="3" fillId="4" borderId="28" xfId="0" applyFont="1" applyFill="1" applyBorder="1" applyAlignment="1" applyProtection="1">
      <alignment horizontal="left" vertical="center"/>
      <protection hidden="1"/>
    </xf>
    <xf numFmtId="0" fontId="3" fillId="5" borderId="27" xfId="0" applyFont="1" applyFill="1" applyBorder="1" applyAlignment="1" applyProtection="1">
      <alignment horizontal="left" vertical="center"/>
      <protection hidden="1"/>
    </xf>
    <xf numFmtId="0" fontId="3" fillId="5" borderId="28" xfId="0" applyFont="1" applyFill="1" applyBorder="1" applyAlignment="1" applyProtection="1">
      <alignment horizontal="left" vertical="center"/>
      <protection hidden="1"/>
    </xf>
    <xf numFmtId="0" fontId="11" fillId="0" borderId="17" xfId="0" applyFont="1" applyBorder="1" applyAlignment="1" applyProtection="1">
      <alignment horizontal="left" vertical="center"/>
      <protection hidden="1"/>
    </xf>
    <xf numFmtId="0" fontId="11" fillId="0" borderId="18" xfId="0" applyFont="1" applyBorder="1" applyAlignment="1" applyProtection="1">
      <alignment horizontal="left" vertical="center"/>
      <protection hidden="1"/>
    </xf>
    <xf numFmtId="0" fontId="11" fillId="0" borderId="34" xfId="0" applyFont="1" applyBorder="1" applyAlignment="1" applyProtection="1">
      <alignment horizontal="left" vertical="center"/>
      <protection hidden="1"/>
    </xf>
    <xf numFmtId="0" fontId="6" fillId="0" borderId="30" xfId="0" applyFont="1" applyBorder="1" applyAlignment="1" applyProtection="1">
      <alignment vertical="center"/>
      <protection hidden="1"/>
    </xf>
    <xf numFmtId="0" fontId="6" fillId="0" borderId="31" xfId="0" applyFont="1" applyBorder="1" applyAlignment="1" applyProtection="1">
      <alignment vertical="center"/>
      <protection hidden="1"/>
    </xf>
    <xf numFmtId="0" fontId="3" fillId="0" borderId="0" xfId="0" applyFont="1" applyProtection="1">
      <protection hidden="1"/>
    </xf>
    <xf numFmtId="0" fontId="0" fillId="3" borderId="27" xfId="0" applyFill="1" applyBorder="1" applyAlignment="1" applyProtection="1">
      <alignment wrapText="1"/>
      <protection locked="0" hidden="1"/>
    </xf>
    <xf numFmtId="0" fontId="0" fillId="3" borderId="28" xfId="0" applyFill="1" applyBorder="1" applyAlignment="1" applyProtection="1">
      <alignment wrapText="1"/>
      <protection locked="0" hidden="1"/>
    </xf>
    <xf numFmtId="0" fontId="0" fillId="3" borderId="29" xfId="0" applyFill="1" applyBorder="1" applyAlignment="1" applyProtection="1">
      <alignment wrapText="1"/>
      <protection locked="0" hidden="1"/>
    </xf>
    <xf numFmtId="0" fontId="3" fillId="0" borderId="27" xfId="0" applyFont="1" applyBorder="1" applyAlignment="1" applyProtection="1">
      <alignment horizontal="left" vertical="center" wrapText="1"/>
      <protection hidden="1"/>
    </xf>
    <xf numFmtId="0" fontId="3" fillId="0" borderId="28" xfId="0" applyFont="1" applyBorder="1" applyAlignment="1" applyProtection="1">
      <alignment horizontal="left" vertical="center" wrapText="1"/>
      <protection hidden="1"/>
    </xf>
    <xf numFmtId="0" fontId="3" fillId="0" borderId="29" xfId="0" applyFont="1" applyBorder="1" applyAlignment="1" applyProtection="1">
      <alignment horizontal="left" vertical="center" wrapText="1"/>
      <protection hidden="1"/>
    </xf>
    <xf numFmtId="0" fontId="3" fillId="0" borderId="27" xfId="0" applyFont="1" applyBorder="1" applyAlignment="1" applyProtection="1">
      <alignment vertical="center" wrapText="1"/>
      <protection hidden="1"/>
    </xf>
    <xf numFmtId="0" fontId="3" fillId="0" borderId="28" xfId="0" applyFont="1" applyBorder="1" applyAlignment="1" applyProtection="1">
      <alignment vertical="center" wrapText="1"/>
      <protection hidden="1"/>
    </xf>
    <xf numFmtId="0" fontId="3" fillId="0" borderId="29" xfId="0" applyFont="1" applyBorder="1" applyAlignment="1" applyProtection="1">
      <alignment vertical="center" wrapText="1"/>
      <protection hidden="1"/>
    </xf>
    <xf numFmtId="0" fontId="7" fillId="0" borderId="27" xfId="0" applyFont="1" applyBorder="1" applyAlignment="1" applyProtection="1">
      <alignment horizontal="center" vertical="center"/>
      <protection hidden="1"/>
    </xf>
    <xf numFmtId="0" fontId="7" fillId="0" borderId="28" xfId="0" applyFont="1" applyBorder="1" applyAlignment="1" applyProtection="1">
      <alignment horizontal="center" vertical="center"/>
      <protection hidden="1"/>
    </xf>
    <xf numFmtId="0" fontId="7" fillId="0" borderId="29" xfId="0" applyFont="1" applyBorder="1" applyAlignment="1" applyProtection="1">
      <alignment horizontal="center" vertical="center"/>
      <protection hidden="1"/>
    </xf>
    <xf numFmtId="0" fontId="0" fillId="3" borderId="11" xfId="0" applyFill="1" applyBorder="1" applyAlignment="1" applyProtection="1">
      <alignment horizontal="center" vertical="center" wrapText="1"/>
      <protection hidden="1"/>
    </xf>
    <xf numFmtId="0" fontId="0" fillId="3" borderId="1" xfId="0" applyFill="1" applyBorder="1" applyAlignment="1" applyProtection="1">
      <alignment horizontal="center" vertical="center" wrapText="1"/>
      <protection hidden="1"/>
    </xf>
    <xf numFmtId="0" fontId="0" fillId="3" borderId="39" xfId="0" applyFill="1" applyBorder="1" applyAlignment="1" applyProtection="1">
      <alignment horizontal="center" vertical="center" wrapText="1"/>
      <protection hidden="1"/>
    </xf>
    <xf numFmtId="0" fontId="0" fillId="3" borderId="12" xfId="0" applyFill="1" applyBorder="1" applyAlignment="1" applyProtection="1">
      <alignment horizontal="center" vertical="center" wrapText="1"/>
      <protection hidden="1"/>
    </xf>
    <xf numFmtId="0" fontId="0" fillId="3" borderId="13" xfId="0" applyFill="1" applyBorder="1" applyAlignment="1" applyProtection="1">
      <alignment horizontal="center" vertical="center" wrapText="1"/>
      <protection hidden="1"/>
    </xf>
    <xf numFmtId="0" fontId="0" fillId="3" borderId="40" xfId="0" applyFill="1" applyBorder="1" applyAlignment="1" applyProtection="1">
      <alignment horizontal="center" vertical="center" wrapText="1"/>
      <protection hidden="1"/>
    </xf>
    <xf numFmtId="0" fontId="1" fillId="3" borderId="51" xfId="0" applyFont="1" applyFill="1" applyBorder="1" applyAlignment="1" applyProtection="1">
      <alignment vertical="center" wrapText="1"/>
      <protection hidden="1"/>
    </xf>
    <xf numFmtId="0" fontId="1" fillId="3" borderId="54" xfId="0" applyFont="1" applyFill="1" applyBorder="1" applyAlignment="1" applyProtection="1">
      <alignment vertical="center" wrapText="1"/>
      <protection hidden="1"/>
    </xf>
    <xf numFmtId="0" fontId="1" fillId="3" borderId="30" xfId="0" applyFont="1" applyFill="1" applyBorder="1" applyAlignment="1" applyProtection="1">
      <alignment vertical="center" wrapText="1"/>
      <protection hidden="1"/>
    </xf>
    <xf numFmtId="0" fontId="0" fillId="3" borderId="9" xfId="0" applyFill="1" applyBorder="1" applyAlignment="1" applyProtection="1">
      <alignment horizontal="center" vertical="center" wrapText="1"/>
      <protection hidden="1"/>
    </xf>
    <xf numFmtId="0" fontId="0" fillId="3" borderId="10" xfId="0" applyFill="1" applyBorder="1" applyAlignment="1" applyProtection="1">
      <alignment horizontal="center" vertical="center" wrapText="1"/>
      <protection hidden="1"/>
    </xf>
    <xf numFmtId="0" fontId="0" fillId="3" borderId="38" xfId="0" applyFill="1" applyBorder="1" applyAlignment="1" applyProtection="1">
      <alignment horizontal="center" vertical="center" wrapText="1"/>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1" fillId="0" borderId="27" xfId="0" applyFont="1" applyBorder="1" applyAlignment="1" applyProtection="1">
      <alignment vertical="center"/>
      <protection hidden="1"/>
    </xf>
    <xf numFmtId="0" fontId="1" fillId="0" borderId="28" xfId="0" applyFont="1" applyBorder="1" applyAlignment="1" applyProtection="1">
      <alignment vertical="center"/>
      <protection hidden="1"/>
    </xf>
    <xf numFmtId="14" fontId="1" fillId="9" borderId="52" xfId="0" applyNumberFormat="1" applyFont="1" applyFill="1" applyBorder="1" applyAlignment="1" applyProtection="1">
      <alignment horizontal="center" vertical="center"/>
      <protection hidden="1"/>
    </xf>
    <xf numFmtId="0" fontId="1" fillId="0" borderId="30" xfId="0" applyFont="1" applyBorder="1" applyAlignment="1" applyProtection="1">
      <alignment horizontal="center" vertical="center"/>
      <protection hidden="1"/>
    </xf>
    <xf numFmtId="0" fontId="1" fillId="0" borderId="31" xfId="0" applyFont="1" applyBorder="1" applyAlignment="1" applyProtection="1">
      <alignment horizontal="center" vertical="center"/>
      <protection hidden="1"/>
    </xf>
    <xf numFmtId="14" fontId="1" fillId="0" borderId="28" xfId="0" applyNumberFormat="1" applyFont="1" applyBorder="1" applyAlignment="1" applyProtection="1">
      <alignment horizontal="center" vertical="center"/>
      <protection hidden="1"/>
    </xf>
    <xf numFmtId="0" fontId="1" fillId="3" borderId="10" xfId="0" applyFont="1" applyFill="1" applyBorder="1" applyAlignment="1" applyProtection="1">
      <alignment vertical="center" wrapText="1"/>
      <protection hidden="1"/>
    </xf>
    <xf numFmtId="0" fontId="1" fillId="3" borderId="38" xfId="0" applyFont="1" applyFill="1" applyBorder="1" applyAlignment="1" applyProtection="1">
      <alignment vertical="center" wrapText="1"/>
      <protection hidden="1"/>
    </xf>
    <xf numFmtId="0" fontId="1" fillId="3" borderId="1" xfId="0" applyFont="1" applyFill="1" applyBorder="1" applyAlignment="1" applyProtection="1">
      <alignment vertical="center" wrapText="1"/>
      <protection hidden="1"/>
    </xf>
    <xf numFmtId="0" fontId="1" fillId="3" borderId="39" xfId="0" applyFont="1" applyFill="1" applyBorder="1" applyAlignment="1" applyProtection="1">
      <alignment vertical="center" wrapText="1"/>
      <protection hidden="1"/>
    </xf>
    <xf numFmtId="0" fontId="1" fillId="3" borderId="13" xfId="0" applyFont="1" applyFill="1" applyBorder="1" applyAlignment="1" applyProtection="1">
      <alignment vertical="center" wrapText="1"/>
      <protection hidden="1"/>
    </xf>
    <xf numFmtId="0" fontId="1" fillId="3" borderId="40" xfId="0" applyFont="1" applyFill="1" applyBorder="1" applyAlignment="1" applyProtection="1">
      <alignment vertical="center" wrapText="1"/>
      <protection hidden="1"/>
    </xf>
    <xf numFmtId="0" fontId="1" fillId="3" borderId="9"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0" fillId="0" borderId="27" xfId="0" applyBorder="1" applyAlignment="1" applyProtection="1">
      <alignment vertical="center" wrapText="1"/>
      <protection hidden="1"/>
    </xf>
    <xf numFmtId="0" fontId="0" fillId="0" borderId="28" xfId="0" applyBorder="1" applyAlignment="1" applyProtection="1">
      <alignment vertical="center" wrapText="1"/>
      <protection hidden="1"/>
    </xf>
    <xf numFmtId="0" fontId="0" fillId="0" borderId="29" xfId="0" applyBorder="1" applyAlignment="1" applyProtection="1">
      <alignment vertical="center" wrapText="1"/>
      <protection hidden="1"/>
    </xf>
    <xf numFmtId="0" fontId="0" fillId="0" borderId="9" xfId="0" applyBorder="1" applyProtection="1">
      <protection hidden="1"/>
    </xf>
    <xf numFmtId="0" fontId="0" fillId="0" borderId="10" xfId="0" applyBorder="1" applyProtection="1">
      <protection hidden="1"/>
    </xf>
    <xf numFmtId="0" fontId="0" fillId="0" borderId="11" xfId="0" applyBorder="1" applyProtection="1">
      <protection hidden="1"/>
    </xf>
    <xf numFmtId="0" fontId="0" fillId="0" borderId="1" xfId="0" applyBorder="1" applyProtection="1">
      <protection hidden="1"/>
    </xf>
    <xf numFmtId="0" fontId="0" fillId="0" borderId="12" xfId="0" applyBorder="1" applyProtection="1">
      <protection hidden="1"/>
    </xf>
    <xf numFmtId="0" fontId="0" fillId="0" borderId="13" xfId="0" applyBorder="1" applyProtection="1">
      <protection hidden="1"/>
    </xf>
    <xf numFmtId="0" fontId="0" fillId="0" borderId="27" xfId="0" applyBorder="1" applyAlignment="1" applyProtection="1">
      <alignment horizontal="center"/>
      <protection hidden="1"/>
    </xf>
    <xf numFmtId="0" fontId="0" fillId="0" borderId="28" xfId="0" applyBorder="1" applyAlignment="1" applyProtection="1">
      <alignment horizontal="center"/>
      <protection hidden="1"/>
    </xf>
    <xf numFmtId="0" fontId="0" fillId="0" borderId="29" xfId="0" applyBorder="1" applyAlignment="1" applyProtection="1">
      <alignment horizontal="center"/>
      <protection hidden="1"/>
    </xf>
    <xf numFmtId="0" fontId="0" fillId="9" borderId="28" xfId="0" applyFill="1" applyBorder="1" applyAlignment="1" applyProtection="1">
      <alignment horizontal="center" vertical="center"/>
      <protection hidden="1"/>
    </xf>
    <xf numFmtId="0" fontId="0" fillId="9" borderId="29" xfId="0" applyFill="1" applyBorder="1" applyAlignment="1" applyProtection="1">
      <alignment horizontal="center" vertical="center"/>
      <protection hidden="1"/>
    </xf>
    <xf numFmtId="0" fontId="13" fillId="0" borderId="10" xfId="1" applyBorder="1" applyProtection="1">
      <protection hidden="1"/>
    </xf>
    <xf numFmtId="0" fontId="13" fillId="0" borderId="38" xfId="1" applyBorder="1" applyProtection="1">
      <protection hidden="1"/>
    </xf>
    <xf numFmtId="0" fontId="13" fillId="0" borderId="1" xfId="1" applyBorder="1" applyProtection="1">
      <protection hidden="1"/>
    </xf>
    <xf numFmtId="0" fontId="13" fillId="0" borderId="39" xfId="1" applyBorder="1" applyProtection="1">
      <protection hidden="1"/>
    </xf>
    <xf numFmtId="0" fontId="13" fillId="0" borderId="13" xfId="1" applyBorder="1" applyProtection="1">
      <protection hidden="1"/>
    </xf>
    <xf numFmtId="0" fontId="13" fillId="0" borderId="40" xfId="1" applyBorder="1" applyProtection="1">
      <protection hidden="1"/>
    </xf>
    <xf numFmtId="0" fontId="0" fillId="0" borderId="27"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cellXfs>
  <cellStyles count="3">
    <cellStyle name="Lien hypertexte" xfId="1" builtinId="8"/>
    <cellStyle name="Normal" xfId="0" builtinId="0"/>
    <cellStyle name="Normal 2" xfId="2" xr:uid="{EEB2A8CA-B082-4C38-8CE7-6631D4C6BFC2}"/>
  </cellStyles>
  <dxfs count="242">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CCFF"/>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ED2D2"/>
        </patternFill>
      </fill>
    </dxf>
    <dxf>
      <fill>
        <patternFill>
          <fgColor auto="1"/>
          <bgColor rgb="FFFDC7D3"/>
        </patternFill>
      </fill>
    </dxf>
    <dxf>
      <fill>
        <patternFill>
          <bgColor rgb="FFFFCCCC"/>
        </patternFill>
      </fill>
    </dxf>
    <dxf>
      <fill>
        <patternFill>
          <bgColor rgb="FFFFCCCC"/>
        </patternFill>
      </fill>
    </dxf>
    <dxf>
      <fill>
        <patternFill>
          <bgColor rgb="FFF7E007"/>
        </patternFill>
      </fill>
    </dxf>
    <dxf>
      <fill>
        <patternFill>
          <bgColor rgb="FFF7E74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DC3D8"/>
        </patternFill>
      </fill>
    </dxf>
    <dxf>
      <fill>
        <patternFill>
          <fgColor rgb="FFFCAECA"/>
          <bgColor rgb="FFFCB2D7"/>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0"/>
        </patternFill>
      </fill>
    </dxf>
    <dxf>
      <fill>
        <patternFill>
          <bgColor theme="0"/>
        </patternFill>
      </fill>
    </dxf>
    <dxf>
      <fill>
        <patternFill>
          <bgColor rgb="FFFFC000"/>
        </patternFill>
      </fill>
    </dxf>
    <dxf>
      <font>
        <color rgb="FF9C0006"/>
      </font>
      <fill>
        <patternFill>
          <bgColor rgb="FFFFC7CE"/>
        </patternFill>
      </fill>
    </dxf>
    <dxf>
      <fill>
        <patternFill>
          <bgColor theme="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1"/>
    </dxf>
    <dxf>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1" hidden="1"/>
    </dxf>
    <dxf>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1" hidden="1"/>
    </dxf>
    <dxf>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1"/>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1" indent="0" justifyLastLine="0" shrinkToFit="0" readingOrder="0"/>
      <protection locked="1" hidden="1"/>
    </dxf>
    <dxf>
      <border>
        <bottom style="medium">
          <color indexed="64"/>
        </bottom>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1" hidden="1"/>
    </dxf>
    <dxf>
      <protection locked="0" hidden="0"/>
    </dxf>
    <dxf>
      <protection locked="0" hidden="0"/>
    </dxf>
    <dxf>
      <alignment horizontal="center" vertical="center" textRotation="0" wrapText="0" indent="0" justifyLastLine="0" shrinkToFit="0" readingOrder="0"/>
    </dxf>
    <dxf>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theme="4" tint="0.79998168889431442"/>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theme="4" tint="0.79998168889431442"/>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numFmt numFmtId="19" formatCode="dd/mm/yyyy"/>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4" formatCode="#,##0.00"/>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theme="4" tint="0.79998168889431442"/>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theme="4" tint="0.79998168889431442"/>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fill>
        <patternFill patternType="none">
          <bgColor auto="1"/>
        </patternFill>
      </fill>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90" wrapText="1" indent="0" justifyLastLine="0" shrinkToFit="0" readingOrder="0"/>
      <border diagonalUp="0" diagonalDown="0" outline="0">
        <left style="thin">
          <color indexed="64"/>
        </left>
        <right style="thin">
          <color indexed="64"/>
        </right>
        <top/>
        <bottom/>
      </border>
    </dxf>
    <dxf>
      <alignment horizontal="center" vertical="center" textRotation="0" wrapText="0" indent="0" justifyLastLine="0" shrinkToFit="0" readingOrder="0"/>
      <border diagonalUp="0" diagonalDown="0">
        <left/>
        <right/>
        <top style="thin">
          <color indexed="64"/>
        </top>
        <bottom style="thin">
          <color indexed="64"/>
        </bottom>
      </border>
      <protection locked="0" hidden="1"/>
    </dxf>
    <dxf>
      <alignment horizontal="center" vertical="center" textRotation="0" wrapText="1" indent="0" justifyLastLine="0" shrinkToFit="0" readingOrder="0"/>
      <border diagonalUp="0" diagonalDown="0">
        <left style="thin">
          <color indexed="64"/>
        </left>
        <right/>
        <top style="thin">
          <color indexed="64"/>
        </top>
        <bottom/>
      </border>
      <protection locked="0" hidden="1"/>
    </dxf>
    <dxf>
      <numFmt numFmtId="0" formatCode="General"/>
      <alignment horizontal="center" vertical="center" textRotation="0" wrapText="0" indent="0" justifyLastLine="0" shrinkToFit="0" readingOrder="0"/>
      <border diagonalUp="0" diagonalDown="0">
        <left/>
        <right style="thin">
          <color indexed="64"/>
        </right>
        <top style="thin">
          <color indexed="64"/>
        </top>
        <bottom/>
      </border>
      <protection locked="1" hidden="1"/>
    </dxf>
    <dxf>
      <alignment horizontal="center" vertical="center" textRotation="0" wrapText="1" indent="0" justifyLastLine="0" shrinkToFit="0" readingOrder="0"/>
      <border diagonalUp="0" diagonalDown="0">
        <left style="thin">
          <color indexed="64"/>
        </left>
        <right/>
        <top style="thin">
          <color indexed="64"/>
        </top>
        <bottom/>
      </border>
      <protection locked="0" hidden="1"/>
    </dxf>
    <dxf>
      <alignment horizontal="center"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alignment horizontal="center" vertical="center" textRotation="0" wrapText="0" indent="0" justifyLastLine="0" shrinkToFit="0" readingOrder="0"/>
      <border diagonalUp="0" diagonalDown="0">
        <left/>
        <right/>
        <top style="thin">
          <color indexed="64"/>
        </top>
        <bottom style="thin">
          <color indexed="64"/>
        </bottom>
      </border>
      <protection locked="0" hidden="0"/>
    </dxf>
    <dxf>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protection locked="0" hidden="1"/>
    </dxf>
    <dxf>
      <border>
        <bottom style="thin">
          <color indexed="64"/>
        </bottom>
      </border>
    </dxf>
    <dxf>
      <alignment horizontal="center" vertical="center" textRotation="0" wrapText="1" indent="0" justifyLastLine="0" shrinkToFit="0" readingOrder="0"/>
      <border diagonalUp="0" diagonalDown="0">
        <left style="thin">
          <color indexed="64"/>
        </left>
        <right style="thin">
          <color indexed="64"/>
        </right>
        <top/>
        <bottom/>
      </border>
      <protection hidden="1"/>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1" indent="0" justifyLastLine="0" shrinkToFit="0" readingOrder="0"/>
    </dxf>
    <dxf>
      <border>
        <bottom style="medium">
          <color indexed="64"/>
        </bottom>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strike val="0"/>
        <outline val="0"/>
        <shadow val="0"/>
        <u val="none"/>
        <vertAlign val="baseline"/>
        <sz val="14"/>
        <color theme="1"/>
        <name val="Calibri"/>
        <family val="2"/>
        <scheme val="minor"/>
      </font>
      <numFmt numFmtId="4" formatCode="#,##0.00"/>
      <alignment horizontal="center" vertical="center" textRotation="0" wrapText="1" indent="0" justifyLastLine="0" shrinkToFit="0" readingOrder="0"/>
      <border diagonalUp="0" diagonalDown="0">
        <left style="medium">
          <color indexed="64"/>
        </left>
        <right style="medium">
          <color indexed="64"/>
        </right>
        <top style="thin">
          <color indexed="64"/>
        </top>
        <bottom style="thin">
          <color indexed="64"/>
        </bottom>
      </border>
      <protection locked="1" hidden="1"/>
    </dxf>
    <dxf>
      <font>
        <b/>
        <i val="0"/>
        <strike val="0"/>
        <condense val="0"/>
        <extend val="0"/>
        <outline val="0"/>
        <shadow val="0"/>
        <u val="none"/>
        <vertAlign val="baseline"/>
        <sz val="11"/>
        <color theme="1"/>
        <name val="Calibri"/>
        <family val="2"/>
        <scheme val="minor"/>
      </font>
      <numFmt numFmtId="4" formatCode="#,##0.00"/>
      <alignment horizontal="center" vertical="center" textRotation="0" wrapText="0" indent="0" justifyLastLine="0" shrinkToFit="0" readingOrder="0"/>
      <border diagonalUp="0" diagonalDown="0" outline="0">
        <left style="medium">
          <color indexed="64"/>
        </left>
        <right style="medium">
          <color indexed="64"/>
        </right>
        <top style="thin">
          <color indexed="64"/>
        </top>
        <bottom/>
      </border>
    </dxf>
    <dxf>
      <font>
        <b/>
        <strike val="0"/>
        <outline val="0"/>
        <shadow val="0"/>
        <u val="none"/>
        <vertAlign val="baseline"/>
        <sz val="14"/>
        <color theme="1"/>
        <name val="Calibri"/>
        <family val="2"/>
        <scheme val="minor"/>
      </font>
      <numFmt numFmtId="4" formatCode="#,##0.00"/>
      <alignment horizontal="center" vertical="center" textRotation="0" wrapText="1" indent="0" justifyLastLine="0" shrinkToFit="0" readingOrder="0"/>
      <border diagonalUp="0" diagonalDown="0">
        <left style="medium">
          <color indexed="64"/>
        </left>
        <right style="medium">
          <color indexed="64"/>
        </right>
        <top style="thin">
          <color indexed="64"/>
        </top>
        <bottom style="thin">
          <color indexed="64"/>
        </bottom>
      </border>
      <protection locked="1" hidden="1"/>
    </dxf>
    <dxf>
      <alignment horizontal="center"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1" hidden="1"/>
    </dxf>
    <dxf>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4"/>
        <color theme="1"/>
        <name val="Calibri"/>
        <family val="2"/>
        <scheme val="minor"/>
      </font>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numFmt numFmtId="19" formatCode="dd/mm/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color theme="1"/>
        <name val="Calibri"/>
        <family val="2"/>
        <scheme val="minor"/>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trike val="0"/>
        <outline val="0"/>
        <shadow val="0"/>
        <u val="none"/>
        <vertAlign val="baseline"/>
        <sz val="14"/>
        <color theme="1"/>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1"/>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trike val="0"/>
        <outline val="0"/>
        <shadow val="0"/>
        <u val="none"/>
        <vertAlign val="baseline"/>
        <sz val="14"/>
        <color theme="1"/>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trike val="0"/>
        <outline val="0"/>
        <shadow val="0"/>
        <u val="none"/>
        <vertAlign val="baseline"/>
        <sz val="14"/>
        <color theme="1"/>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bottom style="thin">
          <color indexed="64"/>
        </bottom>
      </border>
      <protection locked="1" hidden="1"/>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diagonalUp="0" diagonalDown="0" outline="0">
        <left/>
        <right style="thin">
          <color indexed="64"/>
        </right>
        <top style="thin">
          <color indexed="64"/>
        </top>
        <bottom/>
      </border>
    </dxf>
    <dxf>
      <font>
        <strike val="0"/>
        <outline val="0"/>
        <shadow val="0"/>
        <u val="none"/>
        <vertAlign val="baseline"/>
        <sz val="14"/>
        <color theme="1"/>
        <name val="Calibri"/>
        <family val="2"/>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border>
      <protection locked="1" hidden="1"/>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color theme="1"/>
        <name val="Calibri"/>
        <family val="2"/>
        <scheme val="minor"/>
      </font>
      <alignment vertical="center" textRotation="0" wrapText="1" indent="0" justifyLastLine="0" shrinkToFit="0" readingOrder="0"/>
      <protection locked="1" hidden="1"/>
    </dxf>
    <dxf>
      <border>
        <bottom style="medium">
          <color indexed="64"/>
        </bottom>
      </border>
    </dxf>
    <dxf>
      <font>
        <strike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1" hidden="1"/>
    </dxf>
  </dxfs>
  <tableStyles count="0" defaultTableStyle="TableStyleMedium2" defaultPivotStyle="PivotStyleLight16"/>
  <colors>
    <mruColors>
      <color rgb="FFFDBBE1"/>
      <color rgb="FFF7E74F"/>
      <color rgb="FFF7E007"/>
      <color rgb="FFFFEB9C"/>
      <color rgb="FFFFCCCC"/>
      <color rgb="FFFFCCFF"/>
      <color rgb="FFFBB3CE"/>
      <color rgb="FFFDC7E3"/>
      <color rgb="FFFDC7D3"/>
      <color rgb="FFFCC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8</xdr:row>
      <xdr:rowOff>152668</xdr:rowOff>
    </xdr:from>
    <xdr:to>
      <xdr:col>16</xdr:col>
      <xdr:colOff>59394</xdr:colOff>
      <xdr:row>29</xdr:row>
      <xdr:rowOff>98555</xdr:rowOff>
    </xdr:to>
    <xdr:pic>
      <xdr:nvPicPr>
        <xdr:cNvPr id="2" name="Image 1">
          <a:extLst>
            <a:ext uri="{FF2B5EF4-FFF2-40B4-BE49-F238E27FC236}">
              <a16:creationId xmlns:a16="http://schemas.microsoft.com/office/drawing/2014/main" id="{C8D1549D-5326-830B-1694-2483859F13CC}"/>
            </a:ext>
          </a:extLst>
        </xdr:cNvPr>
        <xdr:cNvPicPr>
          <a:picLocks noChangeAspect="1"/>
        </xdr:cNvPicPr>
      </xdr:nvPicPr>
      <xdr:blipFill>
        <a:blip xmlns:r="http://schemas.openxmlformats.org/officeDocument/2006/relationships" r:embed="rId1"/>
        <a:stretch>
          <a:fillRect/>
        </a:stretch>
      </xdr:blipFill>
      <xdr:spPr>
        <a:xfrm>
          <a:off x="257175" y="1724293"/>
          <a:ext cx="12257109" cy="3952102"/>
        </a:xfrm>
        <a:prstGeom prst="rect">
          <a:avLst/>
        </a:prstGeom>
      </xdr:spPr>
    </xdr:pic>
    <xdr:clientData/>
  </xdr:twoCellAnchor>
  <xdr:twoCellAnchor editAs="oneCell">
    <xdr:from>
      <xdr:col>12</xdr:col>
      <xdr:colOff>219074</xdr:colOff>
      <xdr:row>3</xdr:row>
      <xdr:rowOff>182900</xdr:rowOff>
    </xdr:from>
    <xdr:to>
      <xdr:col>15</xdr:col>
      <xdr:colOff>418763</xdr:colOff>
      <xdr:row>5</xdr:row>
      <xdr:rowOff>59004</xdr:rowOff>
    </xdr:to>
    <xdr:pic>
      <xdr:nvPicPr>
        <xdr:cNvPr id="3" name="Image 2">
          <a:extLst>
            <a:ext uri="{FF2B5EF4-FFF2-40B4-BE49-F238E27FC236}">
              <a16:creationId xmlns:a16="http://schemas.microsoft.com/office/drawing/2014/main" id="{2C0AC4F6-68D4-16C9-6159-F7109D988CEB}"/>
            </a:ext>
          </a:extLst>
        </xdr:cNvPr>
        <xdr:cNvPicPr>
          <a:picLocks noChangeAspect="1"/>
        </xdr:cNvPicPr>
      </xdr:nvPicPr>
      <xdr:blipFill>
        <a:blip xmlns:r="http://schemas.openxmlformats.org/officeDocument/2006/relationships" r:embed="rId2"/>
        <a:stretch>
          <a:fillRect/>
        </a:stretch>
      </xdr:blipFill>
      <xdr:spPr>
        <a:xfrm>
          <a:off x="9363074" y="802025"/>
          <a:ext cx="2485689" cy="379024"/>
        </a:xfrm>
        <a:prstGeom prst="rect">
          <a:avLst/>
        </a:prstGeom>
      </xdr:spPr>
    </xdr:pic>
    <xdr:clientData/>
  </xdr:twoCellAnchor>
  <xdr:twoCellAnchor>
    <xdr:from>
      <xdr:col>6</xdr:col>
      <xdr:colOff>163830</xdr:colOff>
      <xdr:row>7</xdr:row>
      <xdr:rowOff>38100</xdr:rowOff>
    </xdr:from>
    <xdr:to>
      <xdr:col>11</xdr:col>
      <xdr:colOff>327660</xdr:colOff>
      <xdr:row>11</xdr:row>
      <xdr:rowOff>125730</xdr:rowOff>
    </xdr:to>
    <xdr:cxnSp macro="">
      <xdr:nvCxnSpPr>
        <xdr:cNvPr id="5" name="Connecteur droit avec flèche 4">
          <a:extLst>
            <a:ext uri="{FF2B5EF4-FFF2-40B4-BE49-F238E27FC236}">
              <a16:creationId xmlns:a16="http://schemas.microsoft.com/office/drawing/2014/main" id="{1DB5EB21-0BD1-4671-E2BC-D14028147C77}"/>
            </a:ext>
          </a:extLst>
        </xdr:cNvPr>
        <xdr:cNvCxnSpPr/>
      </xdr:nvCxnSpPr>
      <xdr:spPr>
        <a:xfrm flipH="1">
          <a:off x="4918710" y="1531620"/>
          <a:ext cx="4126230" cy="8191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38100</xdr:colOff>
      <xdr:row>7</xdr:row>
      <xdr:rowOff>7620</xdr:rowOff>
    </xdr:from>
    <xdr:to>
      <xdr:col>12</xdr:col>
      <xdr:colOff>594360</xdr:colOff>
      <xdr:row>11</xdr:row>
      <xdr:rowOff>152400</xdr:rowOff>
    </xdr:to>
    <xdr:cxnSp macro="">
      <xdr:nvCxnSpPr>
        <xdr:cNvPr id="7" name="Connecteur droit avec flèche 6">
          <a:extLst>
            <a:ext uri="{FF2B5EF4-FFF2-40B4-BE49-F238E27FC236}">
              <a16:creationId xmlns:a16="http://schemas.microsoft.com/office/drawing/2014/main" id="{7AF12341-BACF-4AE7-BF9B-5A9A46579295}"/>
            </a:ext>
          </a:extLst>
        </xdr:cNvPr>
        <xdr:cNvCxnSpPr/>
      </xdr:nvCxnSpPr>
      <xdr:spPr>
        <a:xfrm flipH="1">
          <a:off x="7170420" y="1501140"/>
          <a:ext cx="2933700" cy="8763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19049</xdr:colOff>
      <xdr:row>35</xdr:row>
      <xdr:rowOff>154122</xdr:rowOff>
    </xdr:from>
    <xdr:to>
      <xdr:col>14</xdr:col>
      <xdr:colOff>493726</xdr:colOff>
      <xdr:row>55</xdr:row>
      <xdr:rowOff>58531</xdr:rowOff>
    </xdr:to>
    <xdr:pic>
      <xdr:nvPicPr>
        <xdr:cNvPr id="27" name="Image 26">
          <a:extLst>
            <a:ext uri="{FF2B5EF4-FFF2-40B4-BE49-F238E27FC236}">
              <a16:creationId xmlns:a16="http://schemas.microsoft.com/office/drawing/2014/main" id="{1852C9BF-EED2-947D-C0EA-BE24FBC517A6}"/>
            </a:ext>
          </a:extLst>
        </xdr:cNvPr>
        <xdr:cNvPicPr>
          <a:picLocks noChangeAspect="1"/>
        </xdr:cNvPicPr>
      </xdr:nvPicPr>
      <xdr:blipFill>
        <a:blip xmlns:r="http://schemas.openxmlformats.org/officeDocument/2006/relationships" r:embed="rId3"/>
        <a:stretch>
          <a:fillRect/>
        </a:stretch>
      </xdr:blipFill>
      <xdr:spPr>
        <a:xfrm>
          <a:off x="19049" y="19928022"/>
          <a:ext cx="11142677" cy="3702979"/>
        </a:xfrm>
        <a:prstGeom prst="rect">
          <a:avLst/>
        </a:prstGeom>
      </xdr:spPr>
    </xdr:pic>
    <xdr:clientData/>
  </xdr:twoCellAnchor>
  <xdr:twoCellAnchor>
    <xdr:from>
      <xdr:col>1</xdr:col>
      <xdr:colOff>276225</xdr:colOff>
      <xdr:row>35</xdr:row>
      <xdr:rowOff>0</xdr:rowOff>
    </xdr:from>
    <xdr:to>
      <xdr:col>2</xdr:col>
      <xdr:colOff>561975</xdr:colOff>
      <xdr:row>35</xdr:row>
      <xdr:rowOff>161925</xdr:rowOff>
    </xdr:to>
    <xdr:cxnSp macro="">
      <xdr:nvCxnSpPr>
        <xdr:cNvPr id="29" name="Connecteur droit avec flèche 28">
          <a:extLst>
            <a:ext uri="{FF2B5EF4-FFF2-40B4-BE49-F238E27FC236}">
              <a16:creationId xmlns:a16="http://schemas.microsoft.com/office/drawing/2014/main" id="{D075C8EF-42EA-A16B-AB01-DD8D18DBAF46}"/>
            </a:ext>
          </a:extLst>
        </xdr:cNvPr>
        <xdr:cNvCxnSpPr/>
      </xdr:nvCxnSpPr>
      <xdr:spPr>
        <a:xfrm>
          <a:off x="1038225" y="19773900"/>
          <a:ext cx="1047750" cy="1619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91440</xdr:colOff>
      <xdr:row>35</xdr:row>
      <xdr:rowOff>7620</xdr:rowOff>
    </xdr:from>
    <xdr:to>
      <xdr:col>6</xdr:col>
      <xdr:colOff>180975</xdr:colOff>
      <xdr:row>36</xdr:row>
      <xdr:rowOff>38100</xdr:rowOff>
    </xdr:to>
    <xdr:cxnSp macro="">
      <xdr:nvCxnSpPr>
        <xdr:cNvPr id="32" name="Connecteur droit avec flèche 31">
          <a:extLst>
            <a:ext uri="{FF2B5EF4-FFF2-40B4-BE49-F238E27FC236}">
              <a16:creationId xmlns:a16="http://schemas.microsoft.com/office/drawing/2014/main" id="{C9ADB003-2072-221F-1AE3-B344B751CAB1}"/>
            </a:ext>
          </a:extLst>
        </xdr:cNvPr>
        <xdr:cNvCxnSpPr/>
      </xdr:nvCxnSpPr>
      <xdr:spPr>
        <a:xfrm>
          <a:off x="3261360" y="6697980"/>
          <a:ext cx="1674495" cy="21336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457200</xdr:colOff>
      <xdr:row>34</xdr:row>
      <xdr:rowOff>175260</xdr:rowOff>
    </xdr:from>
    <xdr:to>
      <xdr:col>6</xdr:col>
      <xdr:colOff>60960</xdr:colOff>
      <xdr:row>44</xdr:row>
      <xdr:rowOff>28575</xdr:rowOff>
    </xdr:to>
    <xdr:cxnSp macro="">
      <xdr:nvCxnSpPr>
        <xdr:cNvPr id="35" name="Connecteur droit avec flèche 34">
          <a:extLst>
            <a:ext uri="{FF2B5EF4-FFF2-40B4-BE49-F238E27FC236}">
              <a16:creationId xmlns:a16="http://schemas.microsoft.com/office/drawing/2014/main" id="{5F423C61-1940-ABE6-2BA3-5090FC58397C}"/>
            </a:ext>
          </a:extLst>
        </xdr:cNvPr>
        <xdr:cNvCxnSpPr/>
      </xdr:nvCxnSpPr>
      <xdr:spPr>
        <a:xfrm flipH="1">
          <a:off x="1249680" y="6675120"/>
          <a:ext cx="3566160" cy="168973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53340</xdr:colOff>
      <xdr:row>34</xdr:row>
      <xdr:rowOff>182880</xdr:rowOff>
    </xdr:from>
    <xdr:to>
      <xdr:col>9</xdr:col>
      <xdr:colOff>672465</xdr:colOff>
      <xdr:row>50</xdr:row>
      <xdr:rowOff>49530</xdr:rowOff>
    </xdr:to>
    <xdr:cxnSp macro="">
      <xdr:nvCxnSpPr>
        <xdr:cNvPr id="39" name="Connecteur droit avec flèche 38">
          <a:extLst>
            <a:ext uri="{FF2B5EF4-FFF2-40B4-BE49-F238E27FC236}">
              <a16:creationId xmlns:a16="http://schemas.microsoft.com/office/drawing/2014/main" id="{0C95CE50-BE21-DAEB-2D84-1CDA052978F9}"/>
            </a:ext>
          </a:extLst>
        </xdr:cNvPr>
        <xdr:cNvCxnSpPr/>
      </xdr:nvCxnSpPr>
      <xdr:spPr>
        <a:xfrm flipH="1">
          <a:off x="4808220" y="6682740"/>
          <a:ext cx="2996565" cy="28003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110</xdr:row>
      <xdr:rowOff>0</xdr:rowOff>
    </xdr:from>
    <xdr:to>
      <xdr:col>6</xdr:col>
      <xdr:colOff>668001</xdr:colOff>
      <xdr:row>131</xdr:row>
      <xdr:rowOff>170929</xdr:rowOff>
    </xdr:to>
    <xdr:pic>
      <xdr:nvPicPr>
        <xdr:cNvPr id="55" name="Image 54">
          <a:extLst>
            <a:ext uri="{FF2B5EF4-FFF2-40B4-BE49-F238E27FC236}">
              <a16:creationId xmlns:a16="http://schemas.microsoft.com/office/drawing/2014/main" id="{D3AB4A24-F7A1-0D56-A447-72F54B371698}"/>
            </a:ext>
          </a:extLst>
        </xdr:cNvPr>
        <xdr:cNvPicPr>
          <a:picLocks noChangeAspect="1"/>
        </xdr:cNvPicPr>
      </xdr:nvPicPr>
      <xdr:blipFill>
        <a:blip xmlns:r="http://schemas.openxmlformats.org/officeDocument/2006/relationships" r:embed="rId4"/>
        <a:stretch>
          <a:fillRect/>
        </a:stretch>
      </xdr:blipFill>
      <xdr:spPr>
        <a:xfrm>
          <a:off x="0" y="34651950"/>
          <a:ext cx="5228571" cy="4171429"/>
        </a:xfrm>
        <a:prstGeom prst="rect">
          <a:avLst/>
        </a:prstGeom>
      </xdr:spPr>
    </xdr:pic>
    <xdr:clientData/>
  </xdr:twoCellAnchor>
  <xdr:twoCellAnchor editAs="oneCell">
    <xdr:from>
      <xdr:col>0</xdr:col>
      <xdr:colOff>161925</xdr:colOff>
      <xdr:row>58</xdr:row>
      <xdr:rowOff>91440</xdr:rowOff>
    </xdr:from>
    <xdr:to>
      <xdr:col>16</xdr:col>
      <xdr:colOff>68627</xdr:colOff>
      <xdr:row>78</xdr:row>
      <xdr:rowOff>87630</xdr:rowOff>
    </xdr:to>
    <xdr:pic>
      <xdr:nvPicPr>
        <xdr:cNvPr id="10" name="Image 9">
          <a:extLst>
            <a:ext uri="{FF2B5EF4-FFF2-40B4-BE49-F238E27FC236}">
              <a16:creationId xmlns:a16="http://schemas.microsoft.com/office/drawing/2014/main" id="{A07B33A2-A19D-4686-2CCA-705A5190028F}"/>
            </a:ext>
          </a:extLst>
        </xdr:cNvPr>
        <xdr:cNvPicPr>
          <a:picLocks noChangeAspect="1"/>
        </xdr:cNvPicPr>
      </xdr:nvPicPr>
      <xdr:blipFill>
        <a:blip xmlns:r="http://schemas.openxmlformats.org/officeDocument/2006/relationships" r:embed="rId5"/>
        <a:stretch>
          <a:fillRect/>
        </a:stretch>
      </xdr:blipFill>
      <xdr:spPr>
        <a:xfrm>
          <a:off x="161925" y="11283315"/>
          <a:ext cx="12813077" cy="3615690"/>
        </a:xfrm>
        <a:prstGeom prst="rect">
          <a:avLst/>
        </a:prstGeom>
      </xdr:spPr>
    </xdr:pic>
    <xdr:clientData/>
  </xdr:twoCellAnchor>
  <xdr:twoCellAnchor editAs="oneCell">
    <xdr:from>
      <xdr:col>0</xdr:col>
      <xdr:colOff>38100</xdr:colOff>
      <xdr:row>82</xdr:row>
      <xdr:rowOff>131444</xdr:rowOff>
    </xdr:from>
    <xdr:to>
      <xdr:col>16</xdr:col>
      <xdr:colOff>18207</xdr:colOff>
      <xdr:row>105</xdr:row>
      <xdr:rowOff>26670</xdr:rowOff>
    </xdr:to>
    <xdr:pic>
      <xdr:nvPicPr>
        <xdr:cNvPr id="37" name="Image 36">
          <a:extLst>
            <a:ext uri="{FF2B5EF4-FFF2-40B4-BE49-F238E27FC236}">
              <a16:creationId xmlns:a16="http://schemas.microsoft.com/office/drawing/2014/main" id="{A38CA6F6-E593-3D59-0A06-BABFA80F89D9}"/>
            </a:ext>
          </a:extLst>
        </xdr:cNvPr>
        <xdr:cNvPicPr>
          <a:picLocks noChangeAspect="1"/>
        </xdr:cNvPicPr>
      </xdr:nvPicPr>
      <xdr:blipFill>
        <a:blip xmlns:r="http://schemas.openxmlformats.org/officeDocument/2006/relationships" r:embed="rId6"/>
        <a:stretch>
          <a:fillRect/>
        </a:stretch>
      </xdr:blipFill>
      <xdr:spPr>
        <a:xfrm>
          <a:off x="38100" y="15895319"/>
          <a:ext cx="12886482" cy="4057651"/>
        </a:xfrm>
        <a:prstGeom prst="rect">
          <a:avLst/>
        </a:prstGeom>
      </xdr:spPr>
    </xdr:pic>
    <xdr:clientData/>
  </xdr:twoCellAnchor>
  <xdr:twoCellAnchor>
    <xdr:from>
      <xdr:col>4</xdr:col>
      <xdr:colOff>133350</xdr:colOff>
      <xdr:row>81</xdr:row>
      <xdr:rowOff>163830</xdr:rowOff>
    </xdr:from>
    <xdr:to>
      <xdr:col>5</xdr:col>
      <xdr:colOff>129540</xdr:colOff>
      <xdr:row>87</xdr:row>
      <xdr:rowOff>0</xdr:rowOff>
    </xdr:to>
    <xdr:cxnSp macro="">
      <xdr:nvCxnSpPr>
        <xdr:cNvPr id="40" name="Connecteur droit avec flèche 39">
          <a:extLst>
            <a:ext uri="{FF2B5EF4-FFF2-40B4-BE49-F238E27FC236}">
              <a16:creationId xmlns:a16="http://schemas.microsoft.com/office/drawing/2014/main" id="{33CE307E-8EA2-6D72-9151-1800A56DBDF2}"/>
            </a:ext>
          </a:extLst>
        </xdr:cNvPr>
        <xdr:cNvCxnSpPr/>
      </xdr:nvCxnSpPr>
      <xdr:spPr>
        <a:xfrm flipH="1">
          <a:off x="3295650" y="15527655"/>
          <a:ext cx="786765" cy="114109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752475</xdr:colOff>
      <xdr:row>81</xdr:row>
      <xdr:rowOff>201930</xdr:rowOff>
    </xdr:from>
    <xdr:to>
      <xdr:col>7</xdr:col>
      <xdr:colOff>255270</xdr:colOff>
      <xdr:row>96</xdr:row>
      <xdr:rowOff>28575</xdr:rowOff>
    </xdr:to>
    <xdr:cxnSp macro="">
      <xdr:nvCxnSpPr>
        <xdr:cNvPr id="46" name="Connecteur droit avec flèche 45">
          <a:extLst>
            <a:ext uri="{FF2B5EF4-FFF2-40B4-BE49-F238E27FC236}">
              <a16:creationId xmlns:a16="http://schemas.microsoft.com/office/drawing/2014/main" id="{70A00AB3-FF52-E59A-1F5B-A75C3E1425A1}"/>
            </a:ext>
          </a:extLst>
        </xdr:cNvPr>
        <xdr:cNvCxnSpPr/>
      </xdr:nvCxnSpPr>
      <xdr:spPr>
        <a:xfrm flipH="1">
          <a:off x="3914775" y="15565755"/>
          <a:ext cx="1874520" cy="276034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82</xdr:row>
      <xdr:rowOff>7620</xdr:rowOff>
    </xdr:from>
    <xdr:to>
      <xdr:col>3</xdr:col>
      <xdr:colOff>480060</xdr:colOff>
      <xdr:row>98</xdr:row>
      <xdr:rowOff>133350</xdr:rowOff>
    </xdr:to>
    <xdr:cxnSp macro="">
      <xdr:nvCxnSpPr>
        <xdr:cNvPr id="50" name="Connecteur droit avec flèche 49">
          <a:extLst>
            <a:ext uri="{FF2B5EF4-FFF2-40B4-BE49-F238E27FC236}">
              <a16:creationId xmlns:a16="http://schemas.microsoft.com/office/drawing/2014/main" id="{DAF3F290-D001-2B3C-CE0B-1326FDA7C3A0}"/>
            </a:ext>
          </a:extLst>
        </xdr:cNvPr>
        <xdr:cNvCxnSpPr/>
      </xdr:nvCxnSpPr>
      <xdr:spPr>
        <a:xfrm flipH="1">
          <a:off x="1278255" y="15902940"/>
          <a:ext cx="1579245" cy="305181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82</xdr:row>
      <xdr:rowOff>22860</xdr:rowOff>
    </xdr:from>
    <xdr:to>
      <xdr:col>7</xdr:col>
      <xdr:colOff>746760</xdr:colOff>
      <xdr:row>102</xdr:row>
      <xdr:rowOff>19050</xdr:rowOff>
    </xdr:to>
    <xdr:cxnSp macro="">
      <xdr:nvCxnSpPr>
        <xdr:cNvPr id="54" name="Connecteur droit avec flèche 53">
          <a:extLst>
            <a:ext uri="{FF2B5EF4-FFF2-40B4-BE49-F238E27FC236}">
              <a16:creationId xmlns:a16="http://schemas.microsoft.com/office/drawing/2014/main" id="{59AB05D6-077E-145B-6679-38CCDDCDB79C}"/>
            </a:ext>
          </a:extLst>
        </xdr:cNvPr>
        <xdr:cNvCxnSpPr/>
      </xdr:nvCxnSpPr>
      <xdr:spPr>
        <a:xfrm flipH="1">
          <a:off x="1670685" y="15918180"/>
          <a:ext cx="4623435" cy="365379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47</xdr:row>
      <xdr:rowOff>190499</xdr:rowOff>
    </xdr:from>
    <xdr:to>
      <xdr:col>6</xdr:col>
      <xdr:colOff>1008696</xdr:colOff>
      <xdr:row>70</xdr:row>
      <xdr:rowOff>135899</xdr:rowOff>
    </xdr:to>
    <xdr:pic>
      <xdr:nvPicPr>
        <xdr:cNvPr id="2" name="Image 1">
          <a:extLst>
            <a:ext uri="{FF2B5EF4-FFF2-40B4-BE49-F238E27FC236}">
              <a16:creationId xmlns:a16="http://schemas.microsoft.com/office/drawing/2014/main" id="{206329DF-0E0B-4FDD-B7E9-0093073B1871}"/>
            </a:ext>
          </a:extLst>
        </xdr:cNvPr>
        <xdr:cNvPicPr>
          <a:picLocks noChangeAspect="1"/>
        </xdr:cNvPicPr>
      </xdr:nvPicPr>
      <xdr:blipFill>
        <a:blip xmlns:r="http://schemas.openxmlformats.org/officeDocument/2006/relationships" r:embed="rId1"/>
        <a:stretch>
          <a:fillRect/>
        </a:stretch>
      </xdr:blipFill>
      <xdr:spPr>
        <a:xfrm>
          <a:off x="0" y="14668499"/>
          <a:ext cx="9191624" cy="43364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733F7C1-3FD2-4232-8135-7B369D393BEF}" name="Tableau5" displayName="Tableau5" ref="A38:N45" totalsRowShown="0" headerRowDxfId="241" dataDxfId="239" headerRowBorderDxfId="240" tableBorderDxfId="238" totalsRowBorderDxfId="237">
  <autoFilter ref="A38:N45" xr:uid="{5733F7C1-3FD2-4232-8135-7B369D393BEF}"/>
  <tableColumns count="14">
    <tableColumn id="1" xr3:uid="{77019AD8-3B1B-4FCF-B26D-FC9F7A77BD11}" name="Nom du produit" dataDxfId="236" totalsRowDxfId="235">
      <calculatedColumnFormula>'Plan de traitement'!A16</calculatedColumnFormula>
    </tableColumn>
    <tableColumn id="2" xr3:uid="{CBA7032C-8C9B-43CF-877F-EFD2A62389B4}" name="Firme" dataDxfId="234" totalsRowDxfId="233">
      <calculatedColumnFormula>'Plan de traitement'!B16</calculatedColumnFormula>
    </tableColumn>
    <tableColumn id="3" xr3:uid="{BE4C89FD-E325-4A9B-8216-9D8210C16F8D}" name="No. d'homologation (w…)" dataDxfId="232" totalsRowDxfId="231">
      <calculatedColumnFormula>'Plan de traitement'!C16</calculatedColumnFormula>
    </tableColumn>
    <tableColumn id="4" xr3:uid="{EAED3F00-8538-4FC5-A5F5-AB59C2646BCC}" name="Types" dataDxfId="230" totalsRowDxfId="229">
      <calculatedColumnFormula>'Plan de traitement'!D16</calculatedColumnFormula>
    </tableColumn>
    <tableColumn id="5" xr3:uid="{84749045-4A53-41E1-AFA2-5610E7C8D164}" name="Zone karstique" dataDxfId="228">
      <calculatedColumnFormula>IF('Plan de traitement'!$D$4="Oui",IF('Plan de traitement'!G16="Oui","Produit interdit sur cette parcelle",""),"")</calculatedColumnFormula>
    </tableColumn>
    <tableColumn id="6" xr3:uid="{CC9E64BD-9090-45E5-B0E4-F580713D9BF9}" name="Zones S" dataDxfId="227">
      <calculatedColumnFormula>IF('Plan de traitement'!$E$4="S 1","Produit interdit sur cette parcelle",IF('Plan de traitement'!$E$4="Oui",IF('Plan de traitement'!H16="Interdit","Produit interdit sur cette parcelle",""),""))</calculatedColumnFormula>
    </tableColumn>
    <tableColumn id="7" xr3:uid="{85910050-5DB4-40CC-8A03-EDDF5B80EEB9}" name="Valeurs maximales kg ou gr/ha sur ..ans ou interdit dans région .." dataDxfId="226" totalsRowDxfId="225">
      <calculatedColumnFormula>'Plan de traitement'!M16</calculatedColumnFormula>
    </tableColumn>
    <tableColumn id="12" xr3:uid="{CA1C068A-73FB-44EA-829C-15FB866CDA8A}" name="Autorisations PER nécessaires" dataDxfId="224" totalsRowDxfId="223">
      <calculatedColumnFormula>'Plan de traitement'!N16</calculatedColumnFormula>
    </tableColumn>
    <tableColumn id="8" xr3:uid="{C19FCA02-7151-4D75-B1C4-6B2D3C323A7B}" name="Produits à faible risque de l'annexe 1 de l'OPPh ne nécessitant pas de point dérive et ruissellement" dataDxfId="222">
      <calculatedColumnFormula>'Plan de traitement'!P16</calculatedColumnFormula>
    </tableColumn>
    <tableColumn id="9" xr3:uid="{5A65BC26-5641-4399-B2D3-EE2340244919}" name="Délai d'utilisation" dataDxfId="221" totalsRowDxfId="220">
      <calculatedColumnFormula>IF('Plan de traitement'!R16="Non","",'Plan de traitement'!R16)</calculatedColumnFormula>
    </tableColumn>
    <tableColumn id="15" xr3:uid="{10C67D8E-AEEF-4496-AA45-129822CC68D3}" name="Herbicides totalement ou partiellement interdits dans divers programmes, par ex IPS (Oui/Non, etc)" dataDxfId="219" totalsRowDxfId="218">
      <calculatedColumnFormula>'Plan de traitement'!S16</calculatedColumnFormula>
    </tableColumn>
    <tableColumn id="10" xr3:uid="{27A78EBD-0A1E-4E7D-8376-424B0A2580EB}" name="Abeilles" dataDxfId="217" totalsRowDxfId="216">
      <calculatedColumnFormula>'Plan de traitement'!T16</calculatedColumnFormula>
    </tableColumn>
    <tableColumn id="11" xr3:uid="{4CD4043E-E671-4AD0-A736-C51E36DEE4C4}" name="Quantités totales par traitement pour la parcelle" dataDxfId="215" totalsRowDxfId="214">
      <calculatedColumnFormula>'Plan de traitement'!V16</calculatedColumnFormula>
    </tableColumn>
    <tableColumn id="13" xr3:uid="{4597CDAB-086F-4057-8E09-6493B83C475D}" name="Quantités par ha" dataDxfId="213">
      <calculatedColumnFormula>IF(Tableau5[[#This Row],[Quantités totales par traitement pour la parcelle]]="","",((Tableau5[[#This Row],[Quantités totales par traitement pour la parcelle]]/$B$6)*100))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F65F4BF-3E5F-4347-A52B-92CCC22ED305}" name="Tableau4" displayName="Tableau4" ref="A20:E48" totalsRowShown="0" headerRowDxfId="212" dataDxfId="210" headerRowBorderDxfId="211" tableBorderDxfId="209" totalsRowBorderDxfId="208">
  <autoFilter ref="A20:E48" xr:uid="{DF65F4BF-3E5F-4347-A52B-92CCC22ED305}"/>
  <tableColumns count="5">
    <tableColumn id="3" xr3:uid="{9ED4976B-BB73-4D79-9CA8-988DF1DE0D41}" name="Cantons" dataDxfId="207"/>
    <tableColumn id="1" xr3:uid="{6412194B-C821-4C79-9A9D-714AE2566C6D}" name="Lien pour Zones karstiques" dataDxfId="206"/>
    <tableColumn id="2" xr3:uid="{B5F07215-D29C-47E6-839B-97B601CAE29F}" name="Lien pour Zones S.. " dataDxfId="205"/>
    <tableColumn id="4" xr3:uid="{037D0CCA-2DA8-406E-8FBA-93E131F1E158}" name="Lien pour thalweg" dataDxfId="204"/>
    <tableColumn id="5" xr3:uid="{42A8ED35-7F23-4829-B3C9-F2C695C59EEC}" name="Colonne2" dataDxfId="20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C5A306-4C82-4D70-B3DC-25CA27491619}" name="Tableau1" displayName="Tableau1" ref="A10:R46" totalsRowShown="0" headerRowDxfId="202" dataDxfId="200" headerRowBorderDxfId="201" tableBorderDxfId="199" totalsRowBorderDxfId="198">
  <autoFilter ref="A10:R46" xr:uid="{54C5A306-4C82-4D70-B3DC-25CA27491619}"/>
  <tableColumns count="18">
    <tableColumn id="1" xr3:uid="{824718B8-8000-495B-A8B0-EF6C7F65D097}" name="Parcelles" dataDxfId="197"/>
    <tableColumn id="8" xr3:uid="{8377ACCC-ADA6-4FFF-8435-4C1813442DFB}" name="Cultures" dataDxfId="196"/>
    <tableColumn id="2" xr3:uid="{6103CAF5-DE11-472C-9162-781B799981BE}" name="Surface en ares" dataDxfId="195"/>
    <tableColumn id="3" xr3:uid="{8812EC0C-9336-4A78-8D2A-4BF0D9E7E5A5}" name="En zone karstique" dataDxfId="194"/>
    <tableColumn id="4" xr3:uid="{50797AB8-F0EB-4523-81BE-918C43BDC963}" name="En zone S2, sh  Oui/Non ou S 1" dataDxfId="193"/>
    <tableColumn id="5" xr3:uid="{B81D62CC-83D0-4312-93FF-0A271732C9E7}" name="Dérive: Distance en m des eaux de surface (à moins de: 6, 20, 50, 100)" dataDxfId="192"/>
    <tableColumn id="6" xr3:uid="{855A20DC-DA5B-4DDE-9064-593BD3274471}" name="Biotope ou parcelles voisines en fleur à moins de mètres" dataDxfId="191"/>
    <tableColumn id="12" xr3:uid="{24405660-08C6-4E27-ABB6-80AD8209071D}" name="Zone résidentielle ou publique à m." dataDxfId="190"/>
    <tableColumn id="9" xr3:uid="{2E7E9673-9934-40A0-AB4E-2587E207CA6F}" name="Ruissellement : à moins de 100 des eaux de surface et pente &gt; 2%" dataDxfId="189"/>
    <tableColumn id="10" xr3:uid="{B1932116-72E5-4B97-8177-6E7C2BA212A4}" name="Valeur maximale Kg ou gr par an et produit/MA" dataDxfId="188"/>
    <tableColumn id="7" xr3:uid="{3B3F3D1F-672A-4917-AD0E-5D29AB49C88E}" name="Programmes avec produits interdits, par ex. IP-Suisse" dataDxfId="187"/>
    <tableColumn id="13" xr3:uid="{7EE35960-4588-425E-A8FB-0B54FA80C783}" name="Contributions non-recours aux PPh (Extenso)" dataDxfId="186"/>
    <tableColumn id="14" xr3:uid="{FFA8A066-5BCD-47E2-80D7-E0198E431273}" name="Contributions non-recours aux herbicides" dataDxfId="185"/>
    <tableColumn id="15" xr3:uid="{314BB488-04C8-4DD0-A971-8344293187B6}" name=" 1 point de ruissellement pour les parcelles concernées (dès 2023)" dataDxfId="184"/>
    <tableColumn id="17" xr3:uid="{F30B4CE5-399F-4C60-B6F8-536393A959DE}" name="Mesures prises contre le ruissellement" dataDxfId="183"/>
    <tableColumn id="16" xr3:uid="{194E0536-F1CA-40C0-955F-A11D92D46812}" name="Nombre de points" dataDxfId="182">
      <calculatedColumnFormula>IFERROR(VLOOKUP(Tableau1[[#This Row],[Mesures prises contre le ruissellement]],Feuil4!$A$67:$H$81,8,FALSE),"")</calculatedColumnFormula>
    </tableColumn>
    <tableColumn id="18" xr3:uid="{4BF511EF-AC5E-406D-A4D1-35C86D47AF46}" name="Remarques" dataDxfId="181"/>
    <tableColumn id="11" xr3:uid="{319F683C-B64B-492F-B4B5-B4A9499DE56B}" name="Colonne1" dataDxfId="18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9A8BC1E-297A-4A97-AAD3-85302A9F2A8C}" name="Tableau2" displayName="Tableau2" ref="A3:AL933" totalsRowShown="0" headerRowDxfId="179" dataDxfId="178" tableBorderDxfId="177">
  <autoFilter ref="A3:AL933" xr:uid="{69A8BC1E-297A-4A97-AAD3-85302A9F2A8C}"/>
  <sortState xmlns:xlrd2="http://schemas.microsoft.com/office/spreadsheetml/2017/richdata2" ref="A4:AL933">
    <sortCondition ref="A3:A933"/>
  </sortState>
  <tableColumns count="38">
    <tableColumn id="1" xr3:uid="{EC80F260-9370-4E2E-A9BA-63BF5E45291C}" name="Nom du produit" dataDxfId="176"/>
    <tableColumn id="2" xr3:uid="{24E3017B-3764-40CC-A933-313C3DF99546}" name="Firme" dataDxfId="175"/>
    <tableColumn id="3" xr3:uid="{1E647197-BD27-4C17-878E-CE84E41414C2}" name="No. d'homologation (w…)" dataDxfId="174"/>
    <tableColumn id="4" xr3:uid="{13283450-DE8D-4B5F-B404-D39EC5525C47}" name="Types" dataDxfId="173"/>
    <tableColumn id="5" xr3:uid="{412306BB-3FB7-4D5D-AF79-279369B8136C}" name="Quantités / ha proposées" dataDxfId="172"/>
    <tableColumn id="6" xr3:uid="{710DE509-6350-40A9-AC8D-0E0446ACE42F}" name="Interdits en zone Karstique K" dataDxfId="171"/>
    <tableColumn id="7" xr3:uid="{2EBFA666-9B72-4943-93FF-4EFB12A2BB01}" name="Interdits/Risques en zone de captage S2, Sh" dataDxfId="170"/>
    <tableColumn id="8" xr3:uid="{8AD4263E-B276-4FE1-9D71-94384932B055}" name="Dérive: Distances à respecter eaux de surfaces" dataDxfId="169"/>
    <tableColumn id="9" xr3:uid="{7531BCD9-C1E6-46DF-B599-02DE6B4B86F5}" name="Biotopes ou parcelles voisines en fleur,ZNT" dataDxfId="168"/>
    <tableColumn id="10" xr3:uid="{27397414-9111-4369-AD9B-05BF89E821A7}" name="Zones Résidences/publiques ZNT en m." dataDxfId="167"/>
    <tableColumn id="11" xr3:uid="{2D90AD28-0650-4485-9456-556D81B58964}" name="Ruissellement: nombre de points à  atteindre" dataDxfId="166"/>
    <tableColumn id="12" xr3:uid="{AFD714F6-0560-4BC1-9C59-EEF4C0BAD317}" name="Valeurs maximales kg ou gr/ha sur ..ans ou interdit dans région .." dataDxfId="165"/>
    <tableColumn id="13" xr3:uid="{F8B51800-D88C-4BD6-9376-063229B47CAD}" name="Autorisations PER nécessaires" dataDxfId="164"/>
    <tableColumn id="14" xr3:uid="{A6E2D934-6A3D-4380-A65D-2B1C3015B37C}" name="Délais d'attente en jours" dataDxfId="163"/>
    <tableColumn id="15" xr3:uid="{CF952CBF-27AC-4679-AB9E-5507C5C98EE3}" name="Produits à faible risque de l'annexe 1 de l'OPPh ne nécessitant pas de point dérive et ruissellement" dataDxfId="162"/>
    <tableColumn id="16" xr3:uid="{B0CA6511-EB1A-4A2B-9115-04321BFD3174}" name="Risque pour Organismes Aquatiques ROA" dataDxfId="161"/>
    <tableColumn id="17" xr3:uid="{C5627A63-0B3F-411D-A3C1-C240356D2DED}" name="Produits retirés, Délais d'utilisation ? Non ou date" dataDxfId="160"/>
    <tableColumn id="18" xr3:uid="{9E9D8E31-3C33-4B86-A534-0C9C4C057866}" name="Herbicides totalement ou partiellement interdits dans divers programmes, par ex IPS (Oui/Non, etc)" dataDxfId="159"/>
    <tableColumn id="19" xr3:uid="{BBD3515D-36C6-4B1B-AE78-62538598DA28}" name="Abeilles" dataDxfId="158"/>
    <tableColumn id="20" xr3:uid="{0760D650-1843-4D4F-9FFD-C0E78A6E3C97}" name="Blé" dataDxfId="157"/>
    <tableColumn id="21" xr3:uid="{97B67C61-9900-4DE0-8FCD-140CFD57EE41}" name="Orge" dataDxfId="156"/>
    <tableColumn id="22" xr3:uid="{6CAAE6C0-C8E5-4E89-BB4A-8A9A889F86DA}" name="Betteraves" dataDxfId="155"/>
    <tableColumn id="23" xr3:uid="{41594580-F128-4048-8093-BB93713A7576}" name="Pdt" dataDxfId="154"/>
    <tableColumn id="24" xr3:uid="{03E7C4CC-6037-40F9-942C-6B3A69B1775A}" name="Maïs" dataDxfId="153"/>
    <tableColumn id="25" xr3:uid="{C01D89A6-8CFC-45C7-B023-907E534AD548}" name="Colza" dataDxfId="152"/>
    <tableColumn id="26" xr3:uid="{AB0B0E99-932D-4338-A3AF-3F0EBAE2795E}" name="Soja" dataDxfId="151"/>
    <tableColumn id="27" xr3:uid="{9CD2B765-2C26-4703-BDDE-0AC0CDBD6788}" name="Tournesol" dataDxfId="150"/>
    <tableColumn id="28" xr3:uid="{7C818850-89FE-4A10-A506-3DB86959DECE}" name="Pois" dataDxfId="149"/>
    <tableColumn id="37" xr3:uid="{91950215-1A5D-47DB-AEB5-888AAE549752}" name="Sorgho" dataDxfId="148"/>
    <tableColumn id="29" xr3:uid="{E10633EE-5A11-4229-85AF-98557DD0C685}" name="Féverole" dataDxfId="147"/>
    <tableColumn id="30" xr3:uid="{499CF051-1925-4419-95D6-45C2A038D8F7}" name="Lupin" dataDxfId="146"/>
    <tableColumn id="31" xr3:uid="{13AE4C6B-8885-46E9-8E03-2AFEB4B47CA5}" name="Lin" dataDxfId="145"/>
    <tableColumn id="32" xr3:uid="{820B5448-A906-48FC-8A62-2E6500B18FFF}" name="Tabac" dataDxfId="144"/>
    <tableColumn id="33" xr3:uid="{863593E0-8D26-48EA-A70B-CCC9EB0240B7}" name="Prairie" dataDxfId="143"/>
    <tableColumn id="38" xr3:uid="{229D8F9B-C812-4C8E-B9F0-BD28002BAE39}" name="Colonne1" dataDxfId="142"/>
    <tableColumn id="34" xr3:uid="{DCEE202A-1712-4C77-9366-572C5B49A955}" name="Matière active 1" dataDxfId="141"/>
    <tableColumn id="35" xr3:uid="{4167727D-EE76-41A9-96DD-DA39EEF81D13}" name="Matière active 2" dataDxfId="140"/>
    <tableColumn id="36" xr3:uid="{375EACDF-D61D-419C-8A57-92C8D3EFEB31}" name="Matière active 3" dataDxfId="139"/>
  </tableColumns>
  <tableStyleInfo name="TableStyleLight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3F58390-D34E-4A9E-BC88-35592958D0C0}" name="Tableau3" displayName="Tableau3" ref="A4:A96" totalsRowShown="0">
  <autoFilter ref="A4:A96" xr:uid="{23F58390-D34E-4A9E-BC88-35592958D0C0}"/>
  <sortState xmlns:xlrd2="http://schemas.microsoft.com/office/spreadsheetml/2017/richdata2" ref="A5:A41">
    <sortCondition ref="A4:A144"/>
  </sortState>
  <tableColumns count="1">
    <tableColumn id="1" xr3:uid="{4BE50D91-DC6D-4FCB-8654-E764C643A3AE}" name="Codes cultures Acord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5233E50-041B-4096-AEF3-0C6FEC1317FD}" name="Tableau6" displayName="Tableau6" ref="C4:C96" totalsRowShown="0" headerRowDxfId="138" dataDxfId="137">
  <autoFilter ref="C4:C96" xr:uid="{25233E50-041B-4096-AEF3-0C6FEC1317FD}"/>
  <tableColumns count="1">
    <tableColumn id="1" xr3:uid="{0A196727-4F0C-440A-BE33-D1D0AD1E68EA}" name="Codes cultures Acorda, mise en forme pour l'année …" dataDxfId="13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31B5434-633F-44AA-9D96-EDC4B4884861}" name="Tableau48" displayName="Tableau48" ref="A3:E31" totalsRowShown="0" headerRowDxfId="135" dataDxfId="133" headerRowBorderDxfId="134" tableBorderDxfId="132" totalsRowBorderDxfId="131">
  <autoFilter ref="A3:E31" xr:uid="{C31B5434-633F-44AA-9D96-EDC4B4884861}"/>
  <tableColumns count="5">
    <tableColumn id="3" xr3:uid="{9347379F-71C4-4C91-8D6A-8262A8FC738B}" name="Cantons" dataDxfId="130"/>
    <tableColumn id="1" xr3:uid="{BCC388F8-E10E-48DC-B2DA-A420218672BE}" name="Lien pour Zones karstiques" dataDxfId="129"/>
    <tableColumn id="2" xr3:uid="{A05BF775-9BD2-4936-B320-A2DA0194EE36}" name="Lien pour Zones S.. " dataDxfId="128"/>
    <tableColumn id="4" xr3:uid="{EA28E148-98FA-460D-9558-B74FB69B046F}" name="Lien pour thalweg" dataDxfId="127"/>
    <tableColumn id="5" xr3:uid="{7D24DDFA-DB60-424F-AB77-29A8D8925B9B}" name="Colonne2" dataDxfId="126"/>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gridea.abacuscity.ch/fr/A~3283~4/3~200121~Shop0/Environnement-Paysage/Eau-%3A-limiter-les-pollutions/Bonnes-pratiques-phytosanitaires/D%C3%A9rive-et-ruissellement-dans-la-protection-des-cultures/Allemand/Online" TargetMode="External"/><Relationship Id="rId1" Type="http://schemas.openxmlformats.org/officeDocument/2006/relationships/hyperlink" Target="https://agripedia.ch/per/per/"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themes.agripedia.ch/fr/abschwemmungs-risiko-feldbau/" TargetMode="External"/><Relationship Id="rId5" Type="http://schemas.openxmlformats.org/officeDocument/2006/relationships/comments" Target="../comments3.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B5FBE-DC16-436D-8F6D-F19D55C8B149}">
  <dimension ref="A1:P109"/>
  <sheetViews>
    <sheetView topLeftCell="A11" workbookViewId="0">
      <selection activeCell="A35" sqref="A35:P35"/>
    </sheetView>
  </sheetViews>
  <sheetFormatPr baseColWidth="10" defaultRowHeight="15" x14ac:dyDescent="0.25"/>
  <cols>
    <col min="16" max="16" width="15.28515625" customWidth="1"/>
  </cols>
  <sheetData>
    <row r="1" spans="1:16" x14ac:dyDescent="0.25">
      <c r="A1" t="s">
        <v>242</v>
      </c>
    </row>
    <row r="2" spans="1:16" ht="15.75" thickBot="1" x14ac:dyDescent="0.3"/>
    <row r="3" spans="1:16" ht="19.5" thickBot="1" x14ac:dyDescent="0.35">
      <c r="A3" s="363" t="s">
        <v>245</v>
      </c>
      <c r="B3" s="364"/>
      <c r="C3" s="364"/>
      <c r="D3" s="364"/>
      <c r="E3" s="364"/>
      <c r="F3" s="364"/>
      <c r="G3" s="364"/>
      <c r="H3" s="364"/>
      <c r="I3" s="364"/>
      <c r="J3" s="364"/>
      <c r="K3" s="364"/>
      <c r="L3" s="364"/>
      <c r="M3" s="364"/>
      <c r="N3" s="364"/>
      <c r="O3" s="364"/>
      <c r="P3" s="365"/>
    </row>
    <row r="4" spans="1:16" ht="15.75" thickBot="1" x14ac:dyDescent="0.3">
      <c r="A4" s="378" t="s">
        <v>244</v>
      </c>
      <c r="B4" s="379"/>
      <c r="C4" s="379"/>
      <c r="D4" s="379"/>
      <c r="E4" s="379"/>
      <c r="F4" s="379"/>
      <c r="G4" s="379"/>
      <c r="H4" s="379"/>
      <c r="I4" s="379"/>
      <c r="J4" s="379"/>
      <c r="K4" s="379"/>
      <c r="L4" s="379"/>
      <c r="M4" s="379"/>
      <c r="N4" s="379"/>
      <c r="O4" s="379"/>
      <c r="P4" s="380"/>
    </row>
    <row r="5" spans="1:16" ht="24.75" customHeight="1" thickBot="1" x14ac:dyDescent="0.3">
      <c r="A5" s="378" t="s">
        <v>243</v>
      </c>
      <c r="B5" s="379"/>
      <c r="C5" s="379"/>
      <c r="D5" s="379"/>
      <c r="E5" s="379"/>
      <c r="F5" s="379"/>
      <c r="G5" s="379"/>
      <c r="H5" s="379"/>
      <c r="I5" s="379"/>
      <c r="J5" s="379"/>
      <c r="K5" s="379"/>
      <c r="L5" s="379"/>
      <c r="M5" s="379"/>
      <c r="N5" s="379"/>
      <c r="O5" s="379"/>
      <c r="P5" s="380"/>
    </row>
    <row r="6" spans="1:16" ht="15.75" thickBot="1" x14ac:dyDescent="0.3"/>
    <row r="7" spans="1:16" ht="15.75" thickBot="1" x14ac:dyDescent="0.3">
      <c r="A7" s="378" t="s">
        <v>249</v>
      </c>
      <c r="B7" s="379"/>
      <c r="C7" s="379"/>
      <c r="D7" s="379"/>
      <c r="E7" s="379"/>
      <c r="F7" s="379"/>
      <c r="G7" s="379"/>
      <c r="H7" s="379"/>
      <c r="I7" s="379"/>
      <c r="J7" s="379"/>
      <c r="K7" s="379"/>
      <c r="L7" s="379"/>
      <c r="M7" s="379"/>
      <c r="N7" s="379"/>
      <c r="O7" s="379"/>
      <c r="P7" s="380"/>
    </row>
    <row r="32" ht="15.75" thickBot="1" x14ac:dyDescent="0.3"/>
    <row r="33" spans="1:16" ht="19.5" thickBot="1" x14ac:dyDescent="0.35">
      <c r="A33" s="369" t="s">
        <v>253</v>
      </c>
      <c r="B33" s="370"/>
      <c r="C33" s="370"/>
      <c r="D33" s="370"/>
      <c r="E33" s="370"/>
      <c r="F33" s="370"/>
      <c r="G33" s="370"/>
      <c r="H33" s="370"/>
      <c r="I33" s="370"/>
      <c r="J33" s="370"/>
      <c r="K33" s="370"/>
      <c r="L33" s="370"/>
      <c r="M33" s="370"/>
      <c r="N33" s="370"/>
      <c r="O33" s="370"/>
      <c r="P33" s="371"/>
    </row>
    <row r="34" spans="1:16" ht="15.75" thickBot="1" x14ac:dyDescent="0.3"/>
    <row r="35" spans="1:16" ht="15.75" thickBot="1" x14ac:dyDescent="0.3">
      <c r="A35" s="375" t="s">
        <v>246</v>
      </c>
      <c r="B35" s="376"/>
      <c r="C35" s="376"/>
      <c r="D35" s="376"/>
      <c r="E35" s="376"/>
      <c r="F35" s="376"/>
      <c r="G35" s="376"/>
      <c r="H35" s="376"/>
      <c r="I35" s="376"/>
      <c r="J35" s="376"/>
      <c r="K35" s="376"/>
      <c r="L35" s="376"/>
      <c r="M35" s="376"/>
      <c r="N35" s="376"/>
      <c r="O35" s="376"/>
      <c r="P35" s="377"/>
    </row>
    <row r="57" spans="1:16" ht="15.75" thickBot="1" x14ac:dyDescent="0.3"/>
    <row r="58" spans="1:16" ht="44.25" customHeight="1" thickBot="1" x14ac:dyDescent="0.3">
      <c r="A58" s="366" t="s">
        <v>254</v>
      </c>
      <c r="B58" s="367"/>
      <c r="C58" s="367"/>
      <c r="D58" s="367"/>
      <c r="E58" s="367"/>
      <c r="F58" s="367"/>
      <c r="G58" s="367"/>
      <c r="H58" s="367"/>
      <c r="I58" s="367"/>
      <c r="J58" s="367"/>
      <c r="K58" s="367"/>
      <c r="L58" s="367"/>
      <c r="M58" s="367"/>
      <c r="N58" s="367"/>
      <c r="O58" s="367"/>
      <c r="P58" s="368"/>
    </row>
    <row r="81" spans="1:16" ht="15.75" thickBot="1" x14ac:dyDescent="0.3"/>
    <row r="82" spans="1:16" ht="32.25" customHeight="1" thickBot="1" x14ac:dyDescent="0.3">
      <c r="A82" s="366" t="s">
        <v>247</v>
      </c>
      <c r="B82" s="367"/>
      <c r="C82" s="367"/>
      <c r="D82" s="367"/>
      <c r="E82" s="367"/>
      <c r="F82" s="367"/>
      <c r="G82" s="367"/>
      <c r="H82" s="367"/>
      <c r="I82" s="367"/>
      <c r="J82" s="367"/>
      <c r="K82" s="367"/>
      <c r="L82" s="367"/>
      <c r="M82" s="367"/>
      <c r="N82" s="367"/>
      <c r="O82" s="367"/>
      <c r="P82" s="368"/>
    </row>
    <row r="108" spans="1:9" ht="15.75" thickBot="1" x14ac:dyDescent="0.3"/>
    <row r="109" spans="1:9" ht="15.75" thickBot="1" x14ac:dyDescent="0.3">
      <c r="A109" s="372" t="s">
        <v>248</v>
      </c>
      <c r="B109" s="373"/>
      <c r="C109" s="373"/>
      <c r="D109" s="373"/>
      <c r="E109" s="373"/>
      <c r="F109" s="373"/>
      <c r="G109" s="373"/>
      <c r="H109" s="373"/>
      <c r="I109" s="374"/>
    </row>
  </sheetData>
  <sheetProtection algorithmName="SHA-512" hashValue="KcvaHDXoE80xjMjCWUQtwGkMZit8C+lE4Vg5jXFhVKf9LIBPkwRri4l6epgXSYtXIqXsLSwJQz4/eY8R03ElVQ==" saltValue="OfyJO94NZNDCXBZ32OF3ng==" spinCount="100000" sheet="1" objects="1" scenarios="1"/>
  <mergeCells count="9">
    <mergeCell ref="A3:P3"/>
    <mergeCell ref="A82:P82"/>
    <mergeCell ref="A33:P33"/>
    <mergeCell ref="A58:P58"/>
    <mergeCell ref="A109:I109"/>
    <mergeCell ref="A35:P35"/>
    <mergeCell ref="A5:P5"/>
    <mergeCell ref="A4:P4"/>
    <mergeCell ref="A7:P7"/>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70E57-2A87-41D4-B8DF-EF3C3F08F53D}">
  <sheetPr codeName="Feuil1">
    <pageSetUpPr fitToPage="1"/>
  </sheetPr>
  <dimension ref="A1:AP76"/>
  <sheetViews>
    <sheetView topLeftCell="A3" zoomScale="80" zoomScaleNormal="80" workbookViewId="0">
      <pane xSplit="1" topLeftCell="B1" activePane="topRight" state="frozen"/>
      <selection pane="topRight" activeCell="U18" sqref="U18"/>
    </sheetView>
  </sheetViews>
  <sheetFormatPr baseColWidth="10" defaultColWidth="11.42578125" defaultRowHeight="15" x14ac:dyDescent="0.25"/>
  <cols>
    <col min="1" max="1" width="38.7109375" style="40" customWidth="1"/>
    <col min="2" max="2" width="23.42578125" style="40" customWidth="1"/>
    <col min="3" max="3" width="19.28515625" style="40" customWidth="1"/>
    <col min="4" max="4" width="16.28515625" style="40" customWidth="1"/>
    <col min="5" max="5" width="13" style="40" customWidth="1"/>
    <col min="6" max="6" width="11.85546875" style="40" customWidth="1"/>
    <col min="7" max="7" width="16.140625" style="40" customWidth="1"/>
    <col min="8" max="8" width="23" style="40" customWidth="1"/>
    <col min="9" max="9" width="22.28515625" style="40" customWidth="1"/>
    <col min="10" max="10" width="21.28515625" style="40" customWidth="1"/>
    <col min="11" max="11" width="25.85546875" style="40" customWidth="1"/>
    <col min="12" max="12" width="21.7109375" style="40" customWidth="1"/>
    <col min="13" max="13" width="21.42578125" style="40" customWidth="1"/>
    <col min="14" max="14" width="18.7109375" style="40" customWidth="1"/>
    <col min="15" max="15" width="20.5703125" style="40" customWidth="1"/>
    <col min="16" max="17" width="20.28515625" style="40" customWidth="1"/>
    <col min="18" max="18" width="17.85546875" style="40" customWidth="1"/>
    <col min="19" max="20" width="18.85546875" style="40" customWidth="1"/>
    <col min="21" max="21" width="19.28515625" style="40" customWidth="1"/>
    <col min="22" max="22" width="15.85546875" style="40" customWidth="1"/>
    <col min="23" max="23" width="4.28515625" style="40" customWidth="1"/>
    <col min="24" max="16384" width="11.42578125" style="40"/>
  </cols>
  <sheetData>
    <row r="1" spans="1:42" ht="21.75" customHeight="1" thickBot="1" x14ac:dyDescent="0.3">
      <c r="A1" s="48" t="s">
        <v>30</v>
      </c>
      <c r="B1" s="49">
        <v>46161</v>
      </c>
      <c r="C1" s="48" t="s">
        <v>79</v>
      </c>
      <c r="D1" s="409" t="s">
        <v>268</v>
      </c>
      <c r="E1" s="409"/>
      <c r="F1" s="409"/>
      <c r="G1" s="409"/>
      <c r="H1" s="410"/>
      <c r="I1" s="48" t="s">
        <v>123</v>
      </c>
      <c r="J1" s="50" t="str">
        <f>Parcelles!B1</f>
        <v>Fiches techniques</v>
      </c>
      <c r="K1" s="231">
        <f>'Fiche tech 18'!B1</f>
        <v>46054</v>
      </c>
      <c r="L1" s="414" t="str">
        <f>Parcelles!D1</f>
        <v>Association AJAPI    Glovelier Canton Jura</v>
      </c>
      <c r="M1" s="415"/>
      <c r="N1" s="415"/>
      <c r="O1" s="415"/>
      <c r="P1" s="415"/>
      <c r="Q1" s="415"/>
      <c r="R1" s="416"/>
    </row>
    <row r="2" spans="1:42" ht="21.75" customHeight="1" thickBot="1" x14ac:dyDescent="0.3">
      <c r="A2" s="48" t="str">
        <f>Adresse!A10</f>
        <v>Responsabilité</v>
      </c>
      <c r="B2" s="417" t="str">
        <f>Adresse!B10</f>
        <v>La responsabilité d'utilisation incombe à l'utilisateur</v>
      </c>
      <c r="C2" s="417"/>
      <c r="D2" s="417"/>
      <c r="E2" s="417"/>
      <c r="F2" s="417"/>
      <c r="G2" s="417"/>
      <c r="H2" s="418"/>
      <c r="I2" s="48"/>
      <c r="J2" s="51"/>
      <c r="K2" s="51"/>
      <c r="L2" s="51"/>
      <c r="M2" s="51"/>
      <c r="N2" s="51"/>
      <c r="O2" s="51"/>
      <c r="P2" s="51"/>
      <c r="Q2" s="51"/>
      <c r="R2" s="52"/>
    </row>
    <row r="3" spans="1:42" ht="123" customHeight="1" thickBot="1" x14ac:dyDescent="0.3">
      <c r="A3" s="53" t="s">
        <v>90</v>
      </c>
      <c r="B3" s="54" t="s">
        <v>91</v>
      </c>
      <c r="C3" s="54" t="str">
        <f>Tableau1[[#Headers],[Surface en ares]]</f>
        <v>Surface en ares</v>
      </c>
      <c r="D3" s="55" t="str">
        <f>Tableau1[[#Headers],[En zone karstique]]</f>
        <v>En zone karstique</v>
      </c>
      <c r="E3" s="412" t="str">
        <f>Tableau1[[#Headers],[En zone S2, sh  Oui/Non ou S 1]]</f>
        <v>En zone S2, sh  Oui/Non ou S 1</v>
      </c>
      <c r="F3" s="413"/>
      <c r="G3" s="56" t="str">
        <f>Tableau1[[#Headers],[Dérive: Distance en m des eaux de surface (à moins de: 6, 20, 50, 100)]]</f>
        <v>Dérive: Distance en m des eaux de surface (à moins de: 6, 20, 50, 100)</v>
      </c>
      <c r="H3" s="57" t="str">
        <f>Tableau1[[#Headers],[Biotope ou parcelles voisines en fleur à moins de mètres]]</f>
        <v>Biotope ou parcelles voisines en fleur à moins de mètres</v>
      </c>
      <c r="I3" s="57" t="str">
        <f>Tableau1[[#Headers],[Zone résidentielle ou publique à m.]]</f>
        <v>Zone résidentielle ou publique à m.</v>
      </c>
      <c r="J3" s="58" t="str">
        <f>Tableau1[[#Headers],[Ruissellement : à moins de 100 des eaux de surface et pente &gt; 2%]]</f>
        <v>Ruissellement : à moins de 100 des eaux de surface et pente &gt; 2%</v>
      </c>
      <c r="K3" s="54" t="str">
        <f>Tableau1[[#Headers],[Valeur maximale Kg ou gr par an et produit/MA]]</f>
        <v>Valeur maximale Kg ou gr par an et produit/MA</v>
      </c>
      <c r="L3" s="59" t="str">
        <f>Tableau1[[#Headers],[Programmes avec produits interdits, par ex. IP-Suisse]]</f>
        <v>Programmes avec produits interdits, par ex. IP-Suisse</v>
      </c>
      <c r="M3" s="59" t="str">
        <f>Tableau1[[#Headers],[Contributions non-recours aux PPh (Extenso)]]</f>
        <v>Contributions non-recours aux PPh (Extenso)</v>
      </c>
      <c r="N3" s="59" t="str">
        <f>Tableau1[[#Headers],[Contributions non-recours aux herbicides]]</f>
        <v>Contributions non-recours aux herbicides</v>
      </c>
      <c r="O3" s="59" t="str">
        <f>Tableau1[[#Headers],[ 1 point de ruissellement pour les parcelles concernées (dès 2023)]]</f>
        <v xml:space="preserve"> 1 point de ruissellement pour les parcelles concernées (dès 2023)</v>
      </c>
      <c r="P3" s="59" t="str">
        <f>Tableau1[[#Headers],[Mesures prises contre le ruissellement]]</f>
        <v>Mesures prises contre le ruissellement</v>
      </c>
      <c r="Q3" s="55" t="str">
        <f>Tableau1[[#Headers],[Nombre de points]]</f>
        <v>Nombre de points</v>
      </c>
      <c r="R3" s="60" t="str">
        <f>Tableau1[[#Headers],[Remarques]]</f>
        <v>Remarques</v>
      </c>
    </row>
    <row r="4" spans="1:42" ht="35.25" customHeight="1" thickBot="1" x14ac:dyDescent="0.3">
      <c r="A4" s="61" t="s">
        <v>2391</v>
      </c>
      <c r="B4" s="62" t="str">
        <f>VLOOKUP($A$4,Tableau1[],2,FALSE)</f>
        <v>513 Blé d'automne</v>
      </c>
      <c r="C4" s="63">
        <f>VLOOKUP($A$4,Tableau1[],3,FALSE)</f>
        <v>243</v>
      </c>
      <c r="D4" s="63" t="str">
        <f>VLOOKUP($A$4,Tableau1[],4,FALSE)</f>
        <v>Oui</v>
      </c>
      <c r="E4" s="419">
        <f>VLOOKUP($A$4,Tableau1[],5,FALSE)</f>
        <v>0</v>
      </c>
      <c r="F4" s="420"/>
      <c r="G4" s="63">
        <f>VLOOKUP($A$4,Tableau1[],6,FALSE)</f>
        <v>20</v>
      </c>
      <c r="H4" s="64" t="str">
        <f>VLOOKUP($A$4,Tableau1[],7,FALSE)</f>
        <v>Plus de 100 m</v>
      </c>
      <c r="I4" s="65">
        <f>VLOOKUP($A$4,Tableau1[],8,FALSE)</f>
        <v>20</v>
      </c>
      <c r="J4" s="66" t="str">
        <f>VLOOKUP($A$4,Tableau1[],9,FALSE)</f>
        <v>Oui</v>
      </c>
      <c r="K4" s="67">
        <f>VLOOKUP($A$4,Tableau1[],10,FALSE)</f>
        <v>0</v>
      </c>
      <c r="L4" s="68">
        <f>VLOOKUP($A$4,Tableau1[],11,FALSE)</f>
        <v>0</v>
      </c>
      <c r="M4" s="68" t="str">
        <f>VLOOKUP($A$4,Tableau1[],12,FALSE)</f>
        <v>Oui</v>
      </c>
      <c r="N4" s="68">
        <f>VLOOKUP($A$4,Tableau1[],13,FALSE)</f>
        <v>0</v>
      </c>
      <c r="O4" s="65">
        <f>VLOOKUP($A$4,Tableau1[],14,FALSE)</f>
        <v>0</v>
      </c>
      <c r="P4" s="69" t="str">
        <f>IF(VLOOKUP($A$4,Tableau1[],15,FALSE)=0,"",VLOOKUP($A$4,Tableau1[],15,FALSE))</f>
        <v/>
      </c>
      <c r="Q4" s="70" t="str">
        <f>VLOOKUP($A$4,Tableau1[],16,FALSE)</f>
        <v/>
      </c>
      <c r="R4" s="362">
        <f>VLOOKUP($A$4,Tableau1[],17,FALSE)</f>
        <v>0</v>
      </c>
    </row>
    <row r="6" spans="1:42" ht="15.75" thickBot="1" x14ac:dyDescent="0.3"/>
    <row r="7" spans="1:42" ht="27" thickBot="1" x14ac:dyDescent="0.45">
      <c r="A7" s="401" t="str">
        <f>IFERROR(IF(COUNTIF(Feuil4!A128:A144,'Plan de traitement'!B4),"Défense d'utiliser des herbicides sur cette parcelle",""),"")</f>
        <v/>
      </c>
      <c r="B7" s="402"/>
      <c r="C7" s="402"/>
      <c r="D7" s="402"/>
      <c r="E7" s="402"/>
      <c r="F7" s="402"/>
      <c r="G7" s="402"/>
      <c r="H7" s="402"/>
      <c r="I7" s="402"/>
      <c r="J7" s="402"/>
      <c r="K7" s="402"/>
      <c r="L7" s="402"/>
      <c r="M7" s="402"/>
      <c r="N7" s="402"/>
      <c r="O7" s="402"/>
      <c r="P7" s="402"/>
      <c r="Q7" s="402"/>
      <c r="R7" s="402"/>
      <c r="S7" s="402"/>
      <c r="T7" s="411"/>
    </row>
    <row r="8" spans="1:42" ht="27" thickBot="1" x14ac:dyDescent="0.45">
      <c r="A8" s="401" t="str">
        <f>IFERROR(IF(COUNTIF(Feuil4!A103:A125,'Plan de traitement'!B4),"Traitement herbicide uniquement plante par plante avec produits autorisés selon les Règles techniques PER Romandie, partie phytosanitaire, suivre le lien suivant",""),"")</f>
        <v/>
      </c>
      <c r="B8" s="402"/>
      <c r="C8" s="402"/>
      <c r="D8" s="402"/>
      <c r="E8" s="402"/>
      <c r="F8" s="402"/>
      <c r="G8" s="402"/>
      <c r="H8" s="402"/>
      <c r="I8" s="402"/>
      <c r="J8" s="402"/>
      <c r="K8" s="402"/>
      <c r="L8" s="402"/>
      <c r="M8" s="402"/>
      <c r="N8" s="396" t="str">
        <f>IF(A8="Traitement herbicide uniquement plante par plante avec produits autorisés selon les Règles techniques PER Romandie, partie phytosanitaire, suivre le lien suivant","https://agripedia.ch/per/per/","")</f>
        <v/>
      </c>
      <c r="O8" s="396"/>
      <c r="P8" s="396"/>
      <c r="Q8" s="396"/>
      <c r="R8" s="396"/>
      <c r="S8" s="396"/>
      <c r="T8" s="397"/>
      <c r="U8" s="71"/>
    </row>
    <row r="9" spans="1:42" ht="27" thickBot="1" x14ac:dyDescent="0.3">
      <c r="A9" s="390" t="str">
        <f>IFERROR(IF(E4="S 1","Produits phytosanitaires interdits pour cette parcelle, en zone S 1",""),"")</f>
        <v/>
      </c>
      <c r="B9" s="391"/>
      <c r="C9" s="391"/>
      <c r="D9" s="391"/>
      <c r="E9" s="391"/>
      <c r="F9" s="391"/>
      <c r="G9" s="391"/>
      <c r="H9" s="391"/>
      <c r="I9" s="391"/>
      <c r="J9" s="391"/>
      <c r="K9" s="391"/>
      <c r="L9" s="391"/>
      <c r="M9" s="391"/>
      <c r="N9" s="391"/>
      <c r="O9" s="391"/>
      <c r="P9" s="391"/>
      <c r="Q9" s="391"/>
      <c r="R9" s="391"/>
      <c r="S9" s="391"/>
      <c r="T9" s="392"/>
    </row>
    <row r="10" spans="1:42" ht="27" thickBot="1" x14ac:dyDescent="0.3">
      <c r="A10" s="393" t="str">
        <f>IFERROR(IF(M4="Oui","Fongicides (pour pdt, autorisés), insecticides (pour pdt, Bt autorisé contre doryphores) et raccourcisseurs interdits sur cette parcelle car inscrite au programme non-recours aux PPh (Extenso)",""),"")</f>
        <v>Fongicides (pour pdt, autorisés), insecticides (pour pdt, Bt autorisé contre doryphores) et raccourcisseurs interdits sur cette parcelle car inscrite au programme non-recours aux PPh (Extenso)</v>
      </c>
      <c r="B10" s="394"/>
      <c r="C10" s="394"/>
      <c r="D10" s="394"/>
      <c r="E10" s="394"/>
      <c r="F10" s="394"/>
      <c r="G10" s="394"/>
      <c r="H10" s="394"/>
      <c r="I10" s="394"/>
      <c r="J10" s="394"/>
      <c r="K10" s="394"/>
      <c r="L10" s="394"/>
      <c r="M10" s="394"/>
      <c r="N10" s="394"/>
      <c r="O10" s="394"/>
      <c r="P10" s="394"/>
      <c r="Q10" s="394"/>
      <c r="R10" s="394"/>
      <c r="S10" s="394"/>
      <c r="T10" s="395"/>
    </row>
    <row r="11" spans="1:42" ht="27" thickBot="1" x14ac:dyDescent="0.3">
      <c r="A11" s="393" t="str">
        <f>IFERROR(IF(N4="Oui","Herbicides interdits ou restreints pour cette parcelle car inscrite au programme non-recours aux herbicides)",""),"")</f>
        <v/>
      </c>
      <c r="B11" s="394"/>
      <c r="C11" s="394"/>
      <c r="D11" s="394"/>
      <c r="E11" s="394"/>
      <c r="F11" s="394"/>
      <c r="G11" s="394"/>
      <c r="H11" s="394"/>
      <c r="I11" s="394"/>
      <c r="J11" s="394"/>
      <c r="K11" s="394"/>
      <c r="L11" s="394"/>
      <c r="M11" s="394"/>
      <c r="N11" s="394"/>
      <c r="O11" s="394"/>
      <c r="P11" s="394"/>
      <c r="Q11" s="394"/>
      <c r="R11" s="394"/>
      <c r="S11" s="394"/>
      <c r="T11" s="395"/>
      <c r="X11" s="137"/>
      <c r="Y11" s="137"/>
      <c r="Z11" s="137"/>
      <c r="AA11" s="137"/>
      <c r="AB11" s="137"/>
      <c r="AC11" s="137"/>
      <c r="AD11" s="137"/>
      <c r="AE11" s="137"/>
      <c r="AF11" s="137"/>
      <c r="AG11" s="137"/>
      <c r="AH11" s="137"/>
      <c r="AI11" s="137"/>
      <c r="AJ11" s="137"/>
      <c r="AK11" s="137"/>
    </row>
    <row r="12" spans="1:42" ht="27" thickBot="1" x14ac:dyDescent="0.3">
      <c r="A12" s="393" t="str">
        <f>IF(L4="Oui", "Fongicides, insecticides et raccoucisseurs interdits car une ou des parcelles sont inscrites dans un programme avec produits interdits comme par ex. IP-Suisse (IPS)","")</f>
        <v/>
      </c>
      <c r="B12" s="394"/>
      <c r="C12" s="394"/>
      <c r="D12" s="394"/>
      <c r="E12" s="394"/>
      <c r="F12" s="394"/>
      <c r="G12" s="394"/>
      <c r="H12" s="394"/>
      <c r="I12" s="394"/>
      <c r="J12" s="394"/>
      <c r="K12" s="394"/>
      <c r="L12" s="394"/>
      <c r="M12" s="394"/>
      <c r="N12" s="394"/>
      <c r="O12" s="394"/>
      <c r="P12" s="394"/>
      <c r="Q12" s="394"/>
      <c r="R12" s="394"/>
      <c r="S12" s="394"/>
      <c r="T12" s="395"/>
      <c r="X12" s="137"/>
      <c r="Y12" s="137"/>
      <c r="Z12" s="137"/>
      <c r="AA12" s="137"/>
      <c r="AB12" s="137"/>
      <c r="AC12" s="137"/>
      <c r="AD12" s="137"/>
      <c r="AE12" s="137"/>
      <c r="AF12" s="137"/>
      <c r="AG12" s="137"/>
      <c r="AH12" s="137"/>
      <c r="AI12" s="137"/>
      <c r="AJ12" s="137"/>
      <c r="AK12" s="137"/>
    </row>
    <row r="13" spans="1:42" ht="42" customHeight="1" thickBot="1" x14ac:dyDescent="0.3">
      <c r="A13" s="393" t="str">
        <f>IFERROR(IF(AND(L4="Oui",S23="Oui"),"Un ou des produits sont interdits sur cette parcelle car inscrite dans un programme avec produits interdits, par ex. IPS",""),"")</f>
        <v/>
      </c>
      <c r="B13" s="394"/>
      <c r="C13" s="394"/>
      <c r="D13" s="394"/>
      <c r="E13" s="394"/>
      <c r="F13" s="394"/>
      <c r="G13" s="394"/>
      <c r="H13" s="394"/>
      <c r="I13" s="394"/>
      <c r="J13" s="394"/>
      <c r="K13" s="394"/>
      <c r="L13" s="394"/>
      <c r="M13" s="394"/>
      <c r="N13" s="394"/>
      <c r="O13" s="394"/>
      <c r="P13" s="394"/>
      <c r="Q13" s="394"/>
      <c r="R13" s="394"/>
      <c r="S13" s="394"/>
      <c r="T13" s="395"/>
      <c r="X13" s="381" t="s">
        <v>113</v>
      </c>
      <c r="Y13" s="382"/>
      <c r="Z13" s="382"/>
      <c r="AA13" s="382"/>
      <c r="AB13" s="382"/>
      <c r="AC13" s="382"/>
      <c r="AD13" s="382"/>
      <c r="AE13" s="382"/>
      <c r="AF13" s="382"/>
      <c r="AG13" s="382"/>
      <c r="AH13" s="382"/>
      <c r="AI13" s="382"/>
      <c r="AJ13" s="382"/>
      <c r="AK13" s="382"/>
      <c r="AL13" s="382"/>
      <c r="AM13" s="383"/>
      <c r="AN13" s="381" t="s">
        <v>270</v>
      </c>
      <c r="AO13" s="382"/>
      <c r="AP13" s="383"/>
    </row>
    <row r="14" spans="1:42" ht="11.25" customHeight="1" thickBot="1" x14ac:dyDescent="0.3">
      <c r="A14" s="73"/>
      <c r="B14" s="74"/>
      <c r="C14" s="74"/>
      <c r="D14" s="74"/>
      <c r="E14" s="74"/>
      <c r="F14" s="74"/>
      <c r="G14" s="74"/>
      <c r="H14" s="74"/>
      <c r="I14" s="74"/>
      <c r="J14" s="74"/>
      <c r="K14" s="74"/>
      <c r="L14" s="74"/>
      <c r="M14" s="74"/>
      <c r="N14" s="74"/>
      <c r="O14" s="74"/>
      <c r="P14" s="74"/>
      <c r="Q14" s="72"/>
      <c r="R14" s="74"/>
      <c r="S14" s="74"/>
      <c r="T14" s="75"/>
      <c r="X14" s="252"/>
      <c r="Y14" s="137"/>
      <c r="Z14" s="137"/>
      <c r="AA14" s="137"/>
      <c r="AB14" s="137"/>
      <c r="AC14" s="137"/>
      <c r="AD14" s="137"/>
      <c r="AE14" s="137"/>
      <c r="AF14" s="137"/>
      <c r="AG14" s="137"/>
      <c r="AH14" s="137"/>
      <c r="AI14" s="137"/>
      <c r="AJ14" s="137"/>
      <c r="AK14" s="137"/>
      <c r="AL14" s="262"/>
      <c r="AN14" s="266"/>
      <c r="AO14" s="267"/>
      <c r="AP14" s="268"/>
    </row>
    <row r="15" spans="1:42" ht="147.6" customHeight="1" thickBot="1" x14ac:dyDescent="0.3">
      <c r="A15" s="76" t="str">
        <f>'Fiche tech 18'!A3</f>
        <v>Nom du produit</v>
      </c>
      <c r="B15" s="77" t="str">
        <f>'Fiche tech 18'!B3</f>
        <v>Firme</v>
      </c>
      <c r="C15" s="77" t="str">
        <f>'Fiche tech 18'!C3</f>
        <v>No. d'homologation (w…)</v>
      </c>
      <c r="D15" s="77" t="str">
        <f>'Fiche tech 18'!D3</f>
        <v>Types</v>
      </c>
      <c r="E15" s="77" t="str">
        <f>'Fiche tech 18'!E3</f>
        <v>Quantités / ha proposées</v>
      </c>
      <c r="F15" s="77" t="s">
        <v>75</v>
      </c>
      <c r="G15" s="77" t="str">
        <f>'Fiche tech 18'!F3</f>
        <v>Interdits en zone Karstique K</v>
      </c>
      <c r="H15" s="77" t="str">
        <f>'Fiche tech 18'!G3</f>
        <v>Interdits/Risques en zone de captage S2, Sh</v>
      </c>
      <c r="I15" s="77" t="str">
        <f>'Fiche tech 18'!H3</f>
        <v>Dérive: Distances à respecter eaux de surfaces</v>
      </c>
      <c r="J15" s="77" t="str">
        <f>'Fiche tech 18'!I3</f>
        <v>Biotopes ou parcelles voisines en fleur,ZNT</v>
      </c>
      <c r="K15" s="77" t="str">
        <f>'Fiche tech 18'!J3</f>
        <v>Zones Résidences/publiques ZNT en m.</v>
      </c>
      <c r="L15" s="77" t="str">
        <f>'Fiche tech 18'!K3</f>
        <v>Ruissellement: nombre de points à  atteindre</v>
      </c>
      <c r="M15" s="77" t="str">
        <f>'Fiche tech 18'!L3</f>
        <v>Valeurs maximales kg ou gr/ha sur ..ans ou interdit dans région ..</v>
      </c>
      <c r="N15" s="77" t="str">
        <f>'Fiche tech 18'!M3</f>
        <v>Autorisations PER nécessaires</v>
      </c>
      <c r="O15" s="78" t="str">
        <f>'Fiche tech 18'!N3</f>
        <v>Délais d'attente en jours</v>
      </c>
      <c r="P15" s="79" t="str">
        <f>'Fiche tech 18'!O3</f>
        <v>Produits à faible risque de l'annexe 1 de l'OPPh ne nécessitant pas de point dérive et ruissellement</v>
      </c>
      <c r="Q15" s="79" t="str">
        <f>'Fiche tech 18'!P3</f>
        <v>Risque pour Organismes Aquatiques ROA</v>
      </c>
      <c r="R15" s="79" t="str">
        <f>'Fiche tech 18'!Q3</f>
        <v>Produits retirés, Délais d'utilisation ? Non ou date</v>
      </c>
      <c r="S15" s="79" t="str">
        <f>'Fiche tech 18'!R3</f>
        <v>Herbicides totalement ou partiellement interdits dans divers programmes, par ex IPS (Oui/Non, etc)</v>
      </c>
      <c r="T15" s="79" t="str">
        <f>'Fiche tech 18'!S3</f>
        <v>Abeilles</v>
      </c>
      <c r="U15" s="127" t="s">
        <v>251</v>
      </c>
      <c r="V15" s="80" t="s">
        <v>252</v>
      </c>
      <c r="X15" s="257" t="str">
        <f>'Fiche tech 18'!T3</f>
        <v>Blé</v>
      </c>
      <c r="Y15" s="258" t="str">
        <f>'Fiche tech 18'!U3</f>
        <v>Orge</v>
      </c>
      <c r="Z15" s="259" t="str">
        <f>'Fiche tech 18'!V3</f>
        <v>Betteraves</v>
      </c>
      <c r="AA15" s="259" t="str">
        <f>'Fiche tech 18'!W3</f>
        <v>Pdt</v>
      </c>
      <c r="AB15" s="259" t="str">
        <f>'Fiche tech 18'!X3</f>
        <v>Maïs</v>
      </c>
      <c r="AC15" s="259" t="str">
        <f>'Fiche tech 18'!Y3</f>
        <v>Colza</v>
      </c>
      <c r="AD15" s="259" t="str">
        <f>'Fiche tech 18'!Z3</f>
        <v>Soja</v>
      </c>
      <c r="AE15" s="259" t="str">
        <f>'Fiche tech 18'!AA3</f>
        <v>Tournesol</v>
      </c>
      <c r="AF15" s="259" t="str">
        <f>'Fiche tech 18'!AB3</f>
        <v>Pois</v>
      </c>
      <c r="AG15" s="259" t="str">
        <f>'Fiche tech 18'!AC3</f>
        <v>Sorgho</v>
      </c>
      <c r="AH15" s="259" t="str">
        <f>'Fiche tech 18'!AD3</f>
        <v>Féverole</v>
      </c>
      <c r="AI15" s="259" t="str">
        <f>'Fiche tech 18'!AE3</f>
        <v>Lupin</v>
      </c>
      <c r="AJ15" s="259" t="str">
        <f>'Fiche tech 18'!AF3</f>
        <v>Lin</v>
      </c>
      <c r="AK15" s="260" t="str">
        <f>'Fiche tech 18'!AG3</f>
        <v>Tabac</v>
      </c>
      <c r="AL15" s="261" t="str">
        <f>'Fiche tech 18'!AH3</f>
        <v>Prairie</v>
      </c>
      <c r="AM15" s="323" t="str">
        <f>'Fiche tech 18'!AI3</f>
        <v>Colonne1</v>
      </c>
      <c r="AN15" s="257" t="str">
        <f>'Fiche tech 18'!AJ3</f>
        <v>Matière active 1</v>
      </c>
      <c r="AO15" s="259" t="str">
        <f>'Fiche tech 18'!AK3</f>
        <v>Matière active 2</v>
      </c>
      <c r="AP15" s="261" t="str">
        <f>'Fiche tech 18'!AL3</f>
        <v>Matière active 3</v>
      </c>
    </row>
    <row r="16" spans="1:42" ht="54.6" customHeight="1" x14ac:dyDescent="0.25">
      <c r="A16" s="82" t="s">
        <v>1696</v>
      </c>
      <c r="B16" s="83" t="str">
        <f>IF(A16="","",VLOOKUP(A16,'Fiche tech 18'!$A$4:$AG$933,2,FALSE))</f>
        <v>Om</v>
      </c>
      <c r="C16" s="83" t="str">
        <f>IF(A16="","",VLOOKUP(A16,'Fiche tech 18'!$A$4:$AG$933,3,FALSE))</f>
        <v>W-5320-3</v>
      </c>
      <c r="D16" s="83" t="str">
        <f>IF(A16="","",VLOOKUP(A16,'Fiche tech 18'!$A$4:$AG$933,4,FALSE))</f>
        <v>H</v>
      </c>
      <c r="E16" s="85">
        <f>IF(A16="","",VLOOKUP(A16,'Fiche tech 18'!$A$4:$AG$933,5,FALSE))</f>
        <v>0</v>
      </c>
      <c r="F16" s="86">
        <v>0.96</v>
      </c>
      <c r="G16" s="87" t="str">
        <f>IF(A16="","",VLOOKUP(A16,'Fiche tech 18'!$A$4:$AG$933,6,FALSE))</f>
        <v>Oui</v>
      </c>
      <c r="H16" s="87" t="str">
        <f>IF(A16="","",VLOOKUP(A16,'Fiche tech 18'!$A$4:$AG$933,7,FALSE))</f>
        <v>Interdit</v>
      </c>
      <c r="I16" s="87">
        <f>IF(A16="",0,VLOOKUP(A16,'Fiche tech 18'!$A$4:$AG933,8,FALSE))</f>
        <v>0</v>
      </c>
      <c r="J16" s="87">
        <f>IF(A16="",0,VLOOKUP(A16,'Fiche tech 18'!$A$4:$AG$933,9,FALSE))</f>
        <v>3</v>
      </c>
      <c r="K16" s="87">
        <f>IF(A16="",0,VLOOKUP(A16,'Fiche tech 18'!$A$4:$AG$933,10,FALSE))</f>
        <v>0</v>
      </c>
      <c r="L16" s="87">
        <f>IF(A16="",0,VLOOKUP(A16,'Fiche tech 18'!$A$4:$AG$933,11,FALSE))</f>
        <v>0</v>
      </c>
      <c r="M16" s="83" t="str">
        <f>IF(A16="",0,VLOOKUP(A16,'Fiche tech 18'!$A$4:$AG$933,12,FALSE))</f>
        <v>0.96 kg BENTAZONE/2 ans</v>
      </c>
      <c r="N16" s="83">
        <f>IF(A16="","",VLOOKUP(A16,'Fiche tech 18'!$A$4:$AG$933,13,FALSE))</f>
        <v>0</v>
      </c>
      <c r="O16" s="87">
        <f>IF(A16="",0,VLOOKUP(A16,'Fiche tech 18'!$A$4:$AG$933,14,FALSE))</f>
        <v>0</v>
      </c>
      <c r="P16" s="87">
        <f>IF(A16="","",VLOOKUP(A16,'Fiche tech 18'!$A$4:$AG$933,15,FALSE))</f>
        <v>0</v>
      </c>
      <c r="Q16" s="238">
        <f>IF(A16="","",VLOOKUP(A16,'Fiche tech 18'!$A$4:$AG$933,16,FALSE))</f>
        <v>0</v>
      </c>
      <c r="R16" s="88" t="str">
        <f>IF(A16="","",VLOOKUP(A16,'Fiche tech 18'!$A$4:$AG$933,17,FALSE))</f>
        <v>Non</v>
      </c>
      <c r="S16" s="89" t="str">
        <f>IF(A16="","",IF($L$4="Oui",VLOOKUP(A16,'Fiche tech 18'!$A$4:$AG$933,18,FALSE),""))</f>
        <v/>
      </c>
      <c r="T16" s="90" t="str">
        <f>IF(A16="","",IF(VLOOKUP(A16,'Fiche tech 18'!$A$4:$AG$933,19,FALSE)=1,"Interdit sur plantes en fleur",IF(VLOOKUP(A16,'Fiche tech 18'!$A$4:$AG$933,19,FALSE)=2,"Application en dehors du vol","")))</f>
        <v/>
      </c>
      <c r="U16" s="224">
        <v>4</v>
      </c>
      <c r="V16" s="225">
        <f t="shared" ref="V16:V22" si="0">IFERROR(IF(F16="",((($C$4/100)*E16)/U16),((($C$4/100)*F16)/U16)),"")</f>
        <v>0.58320000000000005</v>
      </c>
      <c r="W16" s="15">
        <f>IF(P16="Oui",1,0)</f>
        <v>0</v>
      </c>
      <c r="X16" s="91">
        <f>IF(A16="","",VLOOKUP(A16,'Fiche tech 18'!$A$4:$AG$933,20,FALSE))</f>
        <v>2</v>
      </c>
      <c r="Y16" s="234">
        <f>IF(A16="","",VLOOKUP(A16,'Fiche tech 18'!$A$4:$AG$933,21,FALSE))</f>
        <v>2</v>
      </c>
      <c r="Z16" s="87">
        <f>IF(A16="","",VLOOKUP(A16,'Fiche tech 18'!$A$4:$AG$933,22,FALSE))</f>
        <v>0</v>
      </c>
      <c r="AA16" s="87">
        <f>IF(A16="","",VLOOKUP(A16,'Fiche tech 18'!$A$4:$AG$933,23,FALSE))</f>
        <v>2</v>
      </c>
      <c r="AB16" s="87">
        <f>IF(A16="","",VLOOKUP(A16,'Fiche tech 18'!$A$4:$AG$933,24,FALSE))</f>
        <v>2</v>
      </c>
      <c r="AC16" s="87">
        <f>IF(A16="","",VLOOKUP(A16,'Fiche tech 18'!$A$4:$AG$933,25,FALSE))</f>
        <v>0</v>
      </c>
      <c r="AD16" s="87">
        <f>IF(A16="","",VLOOKUP(A16,'Fiche tech 18'!$A$4:$AG$933,26,FALSE))</f>
        <v>2</v>
      </c>
      <c r="AE16" s="87">
        <f>IF(A16="","",VLOOKUP(A16,'Fiche tech 18'!$A$4:$AG$933,27,FALSE))</f>
        <v>0</v>
      </c>
      <c r="AF16" s="87">
        <f>IF(A16="","",VLOOKUP(A16,'Fiche tech 18'!$A$4:$AG$933,28,FALSE))</f>
        <v>2</v>
      </c>
      <c r="AG16" s="87">
        <f>IF(A16="","",VLOOKUP(A16,'Fiche tech 18'!$A$4:$AG$933,29,FALSE))</f>
        <v>0</v>
      </c>
      <c r="AH16" s="87">
        <f>IF(A16="","",VLOOKUP(A16,'Fiche tech 18'!$A$4:$AG$933,30,FALSE))</f>
        <v>0</v>
      </c>
      <c r="AI16" s="87">
        <f>IF(A16="","",VLOOKUP(A16,'Fiche tech 18'!$A$4:$AG$933,31,FALSE))</f>
        <v>0</v>
      </c>
      <c r="AJ16" s="87">
        <f>IF(A16="","",VLOOKUP(A16,'Fiche tech 18'!$A$4:$AG$933,32,FALSE))</f>
        <v>2</v>
      </c>
      <c r="AK16" s="253">
        <f>IF(A16="","",VLOOKUP(A16,'Fiche tech 18'!$A$4:$AG$933,33,FALSE))</f>
        <v>0</v>
      </c>
      <c r="AL16" s="92">
        <f>IF(A16="","",VLOOKUP(A16,'Fiche tech 18'!$A$4:$AL$933,34,FALSE))</f>
        <v>2</v>
      </c>
      <c r="AM16" s="324">
        <f>IF(A16="","",VLOOKUP(A16,'Fiche tech 18'!$A$4:$AL$933,35,FALSE))</f>
        <v>0</v>
      </c>
      <c r="AN16" s="344" t="str">
        <f>IF(A16="","",VLOOKUP(A16,'Fiche tech 18'!$A$4:$AL$933,36,FALSE))</f>
        <v>bentazone</v>
      </c>
      <c r="AO16" s="83">
        <f>IF(A16="","",VLOOKUP(A16,'Fiche tech 18'!$A$4:$AL$933,37,FALSE))</f>
        <v>0</v>
      </c>
      <c r="AP16" s="90">
        <f>IF(A16="","",VLOOKUP(A16,'Fiche tech 18'!$A$4:$AL$933,38,FALSE))</f>
        <v>0</v>
      </c>
    </row>
    <row r="17" spans="1:42" ht="42" customHeight="1" x14ac:dyDescent="0.25">
      <c r="A17" s="93"/>
      <c r="B17" s="84" t="str">
        <f>IF(A17="","",VLOOKUP(A17,'Fiche tech 18'!$A$4:$AG$933,2,FALSE))</f>
        <v/>
      </c>
      <c r="C17" s="84" t="str">
        <f>IF(A17="","",VLOOKUP(A17,'Fiche tech 18'!$A$4:$AG$933,3,FALSE))</f>
        <v/>
      </c>
      <c r="D17" s="84" t="str">
        <f>IF(A17="","",VLOOKUP(A17,'Fiche tech 18'!$A$4:$AG$933,4,FALSE))</f>
        <v/>
      </c>
      <c r="E17" s="94" t="str">
        <f>IF(A17="","",VLOOKUP(A17,'Fiche tech 18'!$A$4:$AG$933,5,FALSE))</f>
        <v/>
      </c>
      <c r="F17" s="95"/>
      <c r="G17" s="96" t="str">
        <f>IF(A17="","",VLOOKUP(A17,'Fiche tech 18'!$A$4:$AG$933,6,FALSE))</f>
        <v/>
      </c>
      <c r="H17" s="96" t="str">
        <f>IF(A17="","",VLOOKUP(A17,'Fiche tech 18'!$A$4:$AG$933,7,FALSE))</f>
        <v/>
      </c>
      <c r="I17" s="96">
        <f>IF(A17="",0,VLOOKUP(A17,'Fiche tech 18'!$A$4:$AG934,8,FALSE))</f>
        <v>0</v>
      </c>
      <c r="J17" s="96">
        <f>IF(A17="",0,VLOOKUP(A17,'Fiche tech 18'!$A$4:$AG$933,9,FALSE))</f>
        <v>0</v>
      </c>
      <c r="K17" s="96">
        <f>IF(A17="",0,VLOOKUP(A17,'Fiche tech 18'!$A$4:$AG$933,10,FALSE))</f>
        <v>0</v>
      </c>
      <c r="L17" s="96">
        <f>IF(A17="",0,VLOOKUP(A17,'Fiche tech 18'!$A$4:$AG$933,11,FALSE))</f>
        <v>0</v>
      </c>
      <c r="M17" s="84">
        <f>IF(A17="",0,VLOOKUP(A17,'Fiche tech 18'!$A$4:$AG$933,12,FALSE))</f>
        <v>0</v>
      </c>
      <c r="N17" s="84" t="str">
        <f>IF(A17="","",VLOOKUP(A17,'Fiche tech 18'!$A$4:$AG$933,13,FALSE))</f>
        <v/>
      </c>
      <c r="O17" s="96">
        <f>IF(A17="",0,VLOOKUP(A17,'Fiche tech 18'!$A$4:$AG$933,14,FALSE))</f>
        <v>0</v>
      </c>
      <c r="P17" s="96" t="str">
        <f>IF(A17="","",VLOOKUP(A17,'Fiche tech 18'!$A$4:$AG$933,15,FALSE))</f>
        <v/>
      </c>
      <c r="Q17" s="97" t="str">
        <f>IF(A17="","",VLOOKUP(A17,'Fiche tech 18'!$A$4:$AG$933,16,FALSE))</f>
        <v/>
      </c>
      <c r="R17" s="98" t="str">
        <f>IF(A17="","",VLOOKUP(A17,'Fiche tech 18'!$A$4:$AG$933,17,FALSE))</f>
        <v/>
      </c>
      <c r="S17" s="84" t="str">
        <f>IF(A17="","",IF($L$4="Oui",VLOOKUP(A17,'Fiche tech 18'!$A$4:$AG$933,18,FALSE),""))</f>
        <v/>
      </c>
      <c r="T17" s="99" t="str">
        <f>IF(A17="","",IF(VLOOKUP(A17,'Fiche tech 18'!$A$4:$AG$933,19,FALSE)=1,"Interdit sur plantes en fleur",IF(VLOOKUP(A17,'Fiche tech 18'!$A$4:$AG$933,19,FALSE)=2,"Application en dehors du vol","")))</f>
        <v/>
      </c>
      <c r="U17" s="226">
        <v>1</v>
      </c>
      <c r="V17" s="227" t="str">
        <f t="shared" si="0"/>
        <v/>
      </c>
      <c r="W17" s="15">
        <f t="shared" ref="W17:W22" si="1">IF(P17="Oui",1,0)</f>
        <v>0</v>
      </c>
      <c r="X17" s="100" t="str">
        <f>IF(A17="","",VLOOKUP(A17,'Fiche tech 18'!$A$4:$AG$933,20,FALSE))</f>
        <v/>
      </c>
      <c r="Y17" s="171" t="str">
        <f>IF(A17="","",VLOOKUP(A17,'Fiche tech 18'!$A$4:$AG$933,21,FALSE))</f>
        <v/>
      </c>
      <c r="Z17" s="96" t="str">
        <f>IF(A17="","",VLOOKUP(A17,'Fiche tech 18'!$A$4:$AG$933,22,FALSE))</f>
        <v/>
      </c>
      <c r="AA17" s="96" t="str">
        <f>IF(A17="","",VLOOKUP(A17,'Fiche tech 18'!$A$4:$AG$933,23,FALSE))</f>
        <v/>
      </c>
      <c r="AB17" s="96" t="str">
        <f>IF(A17="","",VLOOKUP(A17,'Fiche tech 18'!$A$4:$AG$933,24,FALSE))</f>
        <v/>
      </c>
      <c r="AC17" s="96" t="str">
        <f>IF(A17="","",VLOOKUP(A17,'Fiche tech 18'!$A$4:$AG$933,25,FALSE))</f>
        <v/>
      </c>
      <c r="AD17" s="96" t="str">
        <f>IF(A17="","",VLOOKUP(A17,'Fiche tech 18'!$A$4:$AG$933,26,FALSE))</f>
        <v/>
      </c>
      <c r="AE17" s="96" t="str">
        <f>IF(A17="","",VLOOKUP(A17,'Fiche tech 18'!$A$4:$AG$933,27,FALSE))</f>
        <v/>
      </c>
      <c r="AF17" s="96" t="str">
        <f>IF(A17="","",VLOOKUP(A17,'Fiche tech 18'!$A$4:$AG$933,28,FALSE))</f>
        <v/>
      </c>
      <c r="AG17" s="96" t="str">
        <f>IF(A17="","",VLOOKUP(A17,'Fiche tech 18'!$A$4:$AG$933,29,FALSE))</f>
        <v/>
      </c>
      <c r="AH17" s="96" t="str">
        <f>IF(A17="","",VLOOKUP(A17,'Fiche tech 18'!$A$4:$AG$933,30,FALSE))</f>
        <v/>
      </c>
      <c r="AI17" s="96" t="str">
        <f>IF(A17="","",VLOOKUP(A17,'Fiche tech 18'!$A$4:$AG$933,31,FALSE))</f>
        <v/>
      </c>
      <c r="AJ17" s="96" t="str">
        <f>IF(A17="","",VLOOKUP(A17,'Fiche tech 18'!$A$4:$AG$933,32,FALSE))</f>
        <v/>
      </c>
      <c r="AK17" s="254" t="str">
        <f>IF(A17="","",VLOOKUP(A17,'Fiche tech 18'!$A$4:$AG$933,33,FALSE))</f>
        <v/>
      </c>
      <c r="AL17" s="143" t="str">
        <f>IF(A17="","",VLOOKUP(A17,'Fiche tech 18'!$A$4:$AL$933,34,FALSE))</f>
        <v/>
      </c>
      <c r="AM17" s="325" t="str">
        <f>IF(A17="","",VLOOKUP(A17,'Fiche tech 18'!$A$4:$AL$933,35,FALSE))</f>
        <v/>
      </c>
      <c r="AN17" s="345" t="str">
        <f>IF(A17="","",VLOOKUP(A17,'Fiche tech 18'!$A$4:$AL$933,36,FALSE))</f>
        <v/>
      </c>
      <c r="AO17" s="84" t="str">
        <f>IF(A17="","",VLOOKUP(A17,'Fiche tech 18'!$A$4:$AL$933,37,FALSE))</f>
        <v/>
      </c>
      <c r="AP17" s="99" t="str">
        <f>IF(A17="","",VLOOKUP(A17,'Fiche tech 18'!$A$4:$AL$933,38,FALSE))</f>
        <v/>
      </c>
    </row>
    <row r="18" spans="1:42" ht="38.25" customHeight="1" x14ac:dyDescent="0.25">
      <c r="A18" s="93"/>
      <c r="B18" s="84" t="str">
        <f>IF(A18="","",VLOOKUP(A18,'Fiche tech 18'!$A$4:$AG$933,2,FALSE))</f>
        <v/>
      </c>
      <c r="C18" s="84" t="str">
        <f>IF(A18="","",VLOOKUP(A18,'Fiche tech 18'!$A$4:$AG$933,3,FALSE))</f>
        <v/>
      </c>
      <c r="D18" s="84" t="str">
        <f>IF(A18="","",VLOOKUP(A18,'Fiche tech 18'!$A$4:$AG$933,4,FALSE))</f>
        <v/>
      </c>
      <c r="E18" s="94" t="str">
        <f>IF(A18="","",VLOOKUP(A18,'Fiche tech 18'!$A$4:$AG$933,5,FALSE))</f>
        <v/>
      </c>
      <c r="F18" s="95"/>
      <c r="G18" s="96" t="str">
        <f>IF(A18="","",VLOOKUP(A18,'Fiche tech 18'!$A$4:$AG$933,6,FALSE))</f>
        <v/>
      </c>
      <c r="H18" s="96" t="str">
        <f>IF(A18="","",VLOOKUP(A18,'Fiche tech 18'!$A$4:$AG$933,7,FALSE))</f>
        <v/>
      </c>
      <c r="I18" s="96">
        <f>IF(A18="",0,VLOOKUP(A18,'Fiche tech 18'!$A$4:$AG935,8,FALSE))</f>
        <v>0</v>
      </c>
      <c r="J18" s="96">
        <f>IF(A18="",0,VLOOKUP(A18,'Fiche tech 18'!$A$4:$AG$933,9,FALSE))</f>
        <v>0</v>
      </c>
      <c r="K18" s="96">
        <f>IF(A18="",0,VLOOKUP(A18,'Fiche tech 18'!$A$4:$AG$933,10,FALSE))</f>
        <v>0</v>
      </c>
      <c r="L18" s="96">
        <f>IF(A18="",0,VLOOKUP(A18,'Fiche tech 18'!$A$4:$AG$933,11,FALSE))</f>
        <v>0</v>
      </c>
      <c r="M18" s="84">
        <f>IF(A18="",0,VLOOKUP(A18,'Fiche tech 18'!$A$4:$AG$933,12,FALSE))</f>
        <v>0</v>
      </c>
      <c r="N18" s="84" t="str">
        <f>IF(A18="","",VLOOKUP(A18,'Fiche tech 18'!$A$4:$AG$933,13,FALSE))</f>
        <v/>
      </c>
      <c r="O18" s="96">
        <f>IF(A18="",0,VLOOKUP(A18,'Fiche tech 18'!$A$4:$AG$933,14,FALSE))</f>
        <v>0</v>
      </c>
      <c r="P18" s="96" t="str">
        <f>IF(A18="","",VLOOKUP(A18,'Fiche tech 18'!$A$4:$AG$933,15,FALSE))</f>
        <v/>
      </c>
      <c r="Q18" s="97" t="str">
        <f>IF(A18="","",VLOOKUP(A18,'Fiche tech 18'!$A$4:$AG$933,16,FALSE))</f>
        <v/>
      </c>
      <c r="R18" s="98" t="str">
        <f>IF(A18="","",VLOOKUP(A18,'Fiche tech 18'!$A$4:$AG$933,17,FALSE))</f>
        <v/>
      </c>
      <c r="S18" s="84" t="str">
        <f>IF(A18="","",IF($L$4="Oui",VLOOKUP(A18,'Fiche tech 18'!$A$4:$AG$933,18,FALSE),""))</f>
        <v/>
      </c>
      <c r="T18" s="99" t="str">
        <f>IF(A18="","",IF(VLOOKUP(A18,'Fiche tech 18'!$A$4:$AG$933,19,FALSE)=1,"Interdit sur plantes en fleur",IF(VLOOKUP(A18,'Fiche tech 18'!$A$4:$AG$933,19,FALSE)=2,"Application en dehors du vol","")))</f>
        <v/>
      </c>
      <c r="U18" s="226">
        <v>1</v>
      </c>
      <c r="V18" s="227" t="str">
        <f t="shared" si="0"/>
        <v/>
      </c>
      <c r="W18" s="15">
        <f t="shared" si="1"/>
        <v>0</v>
      </c>
      <c r="X18" s="100" t="str">
        <f>IF(A18="","",VLOOKUP(A18,'Fiche tech 18'!$A$4:$AG$933,20,FALSE))</f>
        <v/>
      </c>
      <c r="Y18" s="171" t="str">
        <f>IF(A18="","",VLOOKUP(A18,'Fiche tech 18'!$A$4:$AG$933,21,FALSE))</f>
        <v/>
      </c>
      <c r="Z18" s="96" t="str">
        <f>IF(A18="","",VLOOKUP(A18,'Fiche tech 18'!$A$4:$AG$933,22,FALSE))</f>
        <v/>
      </c>
      <c r="AA18" s="96" t="str">
        <f>IF(A18="","",VLOOKUP(A18,'Fiche tech 18'!$A$4:$AG$933,23,FALSE))</f>
        <v/>
      </c>
      <c r="AB18" s="96" t="str">
        <f>IF(A18="","",VLOOKUP(A18,'Fiche tech 18'!$A$4:$AG$933,24,FALSE))</f>
        <v/>
      </c>
      <c r="AC18" s="96" t="str">
        <f>IF(A18="","",VLOOKUP(A18,'Fiche tech 18'!$A$4:$AG$933,25,FALSE))</f>
        <v/>
      </c>
      <c r="AD18" s="96" t="str">
        <f>IF(A18="","",VLOOKUP(A18,'Fiche tech 18'!$A$4:$AG$933,26,FALSE))</f>
        <v/>
      </c>
      <c r="AE18" s="96" t="str">
        <f>IF(A18="","",VLOOKUP(A18,'Fiche tech 18'!$A$4:$AG$933,27,FALSE))</f>
        <v/>
      </c>
      <c r="AF18" s="96" t="str">
        <f>IF(A18="","",VLOOKUP(A18,'Fiche tech 18'!$A$4:$AG$933,28,FALSE))</f>
        <v/>
      </c>
      <c r="AG18" s="96" t="str">
        <f>IF(A18="","",VLOOKUP(A18,'Fiche tech 18'!$A$4:$AG$933,29,FALSE))</f>
        <v/>
      </c>
      <c r="AH18" s="96" t="str">
        <f>IF(A18="","",VLOOKUP(A18,'Fiche tech 18'!$A$4:$AG$933,30,FALSE))</f>
        <v/>
      </c>
      <c r="AI18" s="96" t="str">
        <f>IF(A18="","",VLOOKUP(A18,'Fiche tech 18'!$A$4:$AG$933,31,FALSE))</f>
        <v/>
      </c>
      <c r="AJ18" s="96" t="str">
        <f>IF(A18="","",VLOOKUP(A18,'Fiche tech 18'!$A$4:$AG$933,32,FALSE))</f>
        <v/>
      </c>
      <c r="AK18" s="254" t="str">
        <f>IF(A18="","",VLOOKUP(A18,'Fiche tech 18'!$A$4:$AG$933,33,FALSE))</f>
        <v/>
      </c>
      <c r="AL18" s="143" t="str">
        <f>IF(A18="","",VLOOKUP(A18,'Fiche tech 18'!$A$4:$AL$933,34,FALSE))</f>
        <v/>
      </c>
      <c r="AM18" s="325" t="str">
        <f>IF(A18="","",VLOOKUP(A18,'Fiche tech 18'!$A$4:$AL$933,35,FALSE))</f>
        <v/>
      </c>
      <c r="AN18" s="345" t="str">
        <f>IF(A18="","",VLOOKUP(A18,'Fiche tech 18'!$A$4:$AL$933,36,FALSE))</f>
        <v/>
      </c>
      <c r="AO18" s="84" t="str">
        <f>IF(A18="","",VLOOKUP(A18,'Fiche tech 18'!$A$4:$AL$933,37,FALSE))</f>
        <v/>
      </c>
      <c r="AP18" s="99" t="str">
        <f>IF(A18="","",VLOOKUP(A18,'Fiche tech 18'!$A$4:$AL$933,38,FALSE))</f>
        <v/>
      </c>
    </row>
    <row r="19" spans="1:42" ht="39.75" customHeight="1" x14ac:dyDescent="0.25">
      <c r="A19" s="93"/>
      <c r="B19" s="84" t="str">
        <f>IF(A19="","",VLOOKUP(A19,'Fiche tech 18'!$A$4:$AG$933,2,FALSE))</f>
        <v/>
      </c>
      <c r="C19" s="84" t="str">
        <f>IF(A19="","",VLOOKUP(A19,'Fiche tech 18'!$A$4:$AG$933,3,FALSE))</f>
        <v/>
      </c>
      <c r="D19" s="84" t="str">
        <f>IF(A19="","",VLOOKUP(A19,'Fiche tech 18'!$A$4:$AG$933,4,FALSE))</f>
        <v/>
      </c>
      <c r="E19" s="94" t="str">
        <f>IF(A19="","",VLOOKUP(A19,'Fiche tech 18'!$A$4:$AG$933,5,FALSE))</f>
        <v/>
      </c>
      <c r="F19" s="95"/>
      <c r="G19" s="96" t="str">
        <f>IF(A19="","",VLOOKUP(A19,'Fiche tech 18'!$A$4:$AG$933,6,FALSE))</f>
        <v/>
      </c>
      <c r="H19" s="96" t="str">
        <f>IF(A19="","",VLOOKUP(A19,'Fiche tech 18'!$A$4:$AG$933,7,FALSE))</f>
        <v/>
      </c>
      <c r="I19" s="96">
        <f>IF(A19="",0,VLOOKUP(A19,'Fiche tech 18'!$A$4:$AG936,8,FALSE))</f>
        <v>0</v>
      </c>
      <c r="J19" s="96">
        <f>IF(A19="",0,VLOOKUP(A19,'Fiche tech 18'!$A$4:$AG$933,9,FALSE))</f>
        <v>0</v>
      </c>
      <c r="K19" s="96">
        <f>IF(A19="",0,VLOOKUP(A19,'Fiche tech 18'!$A$4:$AG$933,10,FALSE))</f>
        <v>0</v>
      </c>
      <c r="L19" s="96">
        <f>IF(A19="",0,VLOOKUP(A19,'Fiche tech 18'!$A$4:$AG$933,11,FALSE))</f>
        <v>0</v>
      </c>
      <c r="M19" s="84">
        <f>IF(A19="",0,VLOOKUP(A19,'Fiche tech 18'!$A$4:$AG$933,12,FALSE))</f>
        <v>0</v>
      </c>
      <c r="N19" s="84" t="str">
        <f>IF(A19="","",VLOOKUP(A19,'Fiche tech 18'!$A$4:$AG$933,13,FALSE))</f>
        <v/>
      </c>
      <c r="O19" s="96">
        <f>IF(A19="",0,VLOOKUP(A19,'Fiche tech 18'!$A$4:$AG$933,14,FALSE))</f>
        <v>0</v>
      </c>
      <c r="P19" s="96" t="str">
        <f>IF(A19="","",VLOOKUP(A19,'Fiche tech 18'!$A$4:$AG$933,15,FALSE))</f>
        <v/>
      </c>
      <c r="Q19" s="97" t="str">
        <f>IF(A19="","",VLOOKUP(A19,'Fiche tech 18'!$A$4:$AG$933,16,FALSE))</f>
        <v/>
      </c>
      <c r="R19" s="98" t="str">
        <f>IF(A19="","",VLOOKUP(A19,'Fiche tech 18'!$A$4:$AG$933,17,FALSE))</f>
        <v/>
      </c>
      <c r="S19" s="84" t="str">
        <f>IF(A19="","",IF($L$4="Oui",VLOOKUP(A19,'Fiche tech 18'!$A$4:$AG$933,18,FALSE),""))</f>
        <v/>
      </c>
      <c r="T19" s="99" t="str">
        <f>IF(A19="","",IF(VLOOKUP(A19,'Fiche tech 18'!$A$4:$AG$933,19,FALSE)=1,"Interdit sur plantes en fleur",IF(VLOOKUP(A19,'Fiche tech 18'!$A$4:$AG$933,19,FALSE)=2,"Application en dehors du vol","")))</f>
        <v/>
      </c>
      <c r="U19" s="226">
        <v>1</v>
      </c>
      <c r="V19" s="227" t="str">
        <f t="shared" si="0"/>
        <v/>
      </c>
      <c r="W19" s="15">
        <f t="shared" si="1"/>
        <v>0</v>
      </c>
      <c r="X19" s="100" t="str">
        <f>IF(A19="","",VLOOKUP(A19,'Fiche tech 18'!$A$4:$AG$933,20,FALSE))</f>
        <v/>
      </c>
      <c r="Y19" s="171" t="str">
        <f>IF(A19="","",VLOOKUP(A19,'Fiche tech 18'!$A$4:$AG$933,21,FALSE))</f>
        <v/>
      </c>
      <c r="Z19" s="96" t="str">
        <f>IF(A19="","",VLOOKUP(A19,'Fiche tech 18'!$A$4:$AG$933,22,FALSE))</f>
        <v/>
      </c>
      <c r="AA19" s="96" t="str">
        <f>IF(A19="","",VLOOKUP(A19,'Fiche tech 18'!$A$4:$AG$933,23,FALSE))</f>
        <v/>
      </c>
      <c r="AB19" s="96" t="str">
        <f>IF(A19="","",VLOOKUP(A19,'Fiche tech 18'!$A$4:$AG$933,24,FALSE))</f>
        <v/>
      </c>
      <c r="AC19" s="96" t="str">
        <f>IF(A19="","",VLOOKUP(A19,'Fiche tech 18'!$A$4:$AG$933,25,FALSE))</f>
        <v/>
      </c>
      <c r="AD19" s="96" t="str">
        <f>IF(A19="","",VLOOKUP(A19,'Fiche tech 18'!$A$4:$AG$933,26,FALSE))</f>
        <v/>
      </c>
      <c r="AE19" s="96" t="str">
        <f>IF(A19="","",VLOOKUP(A19,'Fiche tech 18'!$A$4:$AG$933,27,FALSE))</f>
        <v/>
      </c>
      <c r="AF19" s="96" t="str">
        <f>IF(A19="","",VLOOKUP(A19,'Fiche tech 18'!$A$4:$AG$933,28,FALSE))</f>
        <v/>
      </c>
      <c r="AG19" s="96" t="str">
        <f>IF(A19="","",VLOOKUP(A19,'Fiche tech 18'!$A$4:$AG$933,29,FALSE))</f>
        <v/>
      </c>
      <c r="AH19" s="96" t="str">
        <f>IF(A19="","",VLOOKUP(A19,'Fiche tech 18'!$A$4:$AG$933,30,FALSE))</f>
        <v/>
      </c>
      <c r="AI19" s="96" t="str">
        <f>IF(A19="","",VLOOKUP(A19,'Fiche tech 18'!$A$4:$AG$933,31,FALSE))</f>
        <v/>
      </c>
      <c r="AJ19" s="96" t="str">
        <f>IF(A19="","",VLOOKUP(A19,'Fiche tech 18'!$A$4:$AG$933,32,FALSE))</f>
        <v/>
      </c>
      <c r="AK19" s="254" t="str">
        <f>IF(A19="","",VLOOKUP(A19,'Fiche tech 18'!$A$4:$AG$933,33,FALSE))</f>
        <v/>
      </c>
      <c r="AL19" s="143" t="str">
        <f>IF(A19="","",VLOOKUP(A19,'Fiche tech 18'!$A$4:$AL$933,34,FALSE))</f>
        <v/>
      </c>
      <c r="AM19" s="325" t="str">
        <f>IF(A19="","",VLOOKUP(A19,'Fiche tech 18'!$A$4:$AL$933,35,FALSE))</f>
        <v/>
      </c>
      <c r="AN19" s="345" t="str">
        <f>IF(A19="","",VLOOKUP(A19,'Fiche tech 18'!$A$4:$AL$933,36,FALSE))</f>
        <v/>
      </c>
      <c r="AO19" s="84" t="str">
        <f>IF(A19="","",VLOOKUP(A19,'Fiche tech 18'!$A$4:$AL$933,37,FALSE))</f>
        <v/>
      </c>
      <c r="AP19" s="99" t="str">
        <f>IF(A19="","",VLOOKUP(A19,'Fiche tech 18'!$A$4:$AL$933,38,FALSE))</f>
        <v/>
      </c>
    </row>
    <row r="20" spans="1:42" ht="42.75" customHeight="1" x14ac:dyDescent="0.25">
      <c r="A20" s="93"/>
      <c r="B20" s="84" t="str">
        <f>IF(A20="","",VLOOKUP(A20,'Fiche tech 18'!$A$4:$AG$933,2,FALSE))</f>
        <v/>
      </c>
      <c r="C20" s="84" t="str">
        <f>IF(A20="","",VLOOKUP(A20,'Fiche tech 18'!$A$4:$AG$933,3,FALSE))</f>
        <v/>
      </c>
      <c r="D20" s="84" t="str">
        <f>IF(A20="","",VLOOKUP(A20,'Fiche tech 18'!$A$4:$AG$933,4,FALSE))</f>
        <v/>
      </c>
      <c r="E20" s="94" t="str">
        <f>IF(A20="","",VLOOKUP(A20,'Fiche tech 18'!$A$4:$AG$933,5,FALSE))</f>
        <v/>
      </c>
      <c r="F20" s="95"/>
      <c r="G20" s="96" t="str">
        <f>IF(A20="","",VLOOKUP(A20,'Fiche tech 18'!$A$4:$AG$933,6,FALSE))</f>
        <v/>
      </c>
      <c r="H20" s="96" t="str">
        <f>IF(A20="","",VLOOKUP(A20,'Fiche tech 18'!$A$4:$AG$933,7,FALSE))</f>
        <v/>
      </c>
      <c r="I20" s="96">
        <f>IF(A20="",0,VLOOKUP(A20,'Fiche tech 18'!$A$4:$AG937,8,FALSE))</f>
        <v>0</v>
      </c>
      <c r="J20" s="96">
        <f>IF(A20="",0,VLOOKUP(A20,'Fiche tech 18'!$A$4:$AG$933,9,FALSE))</f>
        <v>0</v>
      </c>
      <c r="K20" s="96">
        <f>IF(A20="",0,VLOOKUP(A20,'Fiche tech 18'!$A$4:$AG$933,10,FALSE))</f>
        <v>0</v>
      </c>
      <c r="L20" s="96">
        <f>IF(A20="",0,VLOOKUP(A20,'Fiche tech 18'!$A$4:$AG$933,11,FALSE))</f>
        <v>0</v>
      </c>
      <c r="M20" s="84">
        <f>IF(A20="",0,VLOOKUP(A20,'Fiche tech 18'!$A$4:$AG$933,12,FALSE))</f>
        <v>0</v>
      </c>
      <c r="N20" s="84" t="str">
        <f>IF(A20="","",VLOOKUP(A20,'Fiche tech 18'!$A$4:$AG$933,13,FALSE))</f>
        <v/>
      </c>
      <c r="O20" s="96">
        <f>IF(A20="",0,VLOOKUP(A20,'Fiche tech 18'!$A$4:$AG$933,14,FALSE))</f>
        <v>0</v>
      </c>
      <c r="P20" s="96" t="str">
        <f>IF(A20="","",VLOOKUP(A20,'Fiche tech 18'!$A$4:$AG$933,15,FALSE))</f>
        <v/>
      </c>
      <c r="Q20" s="97" t="str">
        <f>IF(A20="","",VLOOKUP(A20,'Fiche tech 18'!$A$4:$AG$933,16,FALSE))</f>
        <v/>
      </c>
      <c r="R20" s="98" t="str">
        <f>IF(A20="","",VLOOKUP(A20,'Fiche tech 18'!$A$4:$AG$933,17,FALSE))</f>
        <v/>
      </c>
      <c r="S20" s="84" t="str">
        <f>IF(A20="","",IF($L$4="Oui",VLOOKUP(A20,'Fiche tech 18'!$A$4:$AG$933,18,FALSE),""))</f>
        <v/>
      </c>
      <c r="T20" s="99" t="str">
        <f>IF(A20="","",IF(VLOOKUP(A20,'Fiche tech 18'!$A$4:$AG$933,19,FALSE)=1,"Interdit sur plantes en fleur",IF(VLOOKUP(A20,'Fiche tech 18'!$A$4:$AG$933,19,FALSE)=2,"Application en dehors du vol","")))</f>
        <v/>
      </c>
      <c r="U20" s="226">
        <v>1</v>
      </c>
      <c r="V20" s="227" t="str">
        <f t="shared" si="0"/>
        <v/>
      </c>
      <c r="W20" s="15">
        <f t="shared" si="1"/>
        <v>0</v>
      </c>
      <c r="X20" s="100" t="str">
        <f>IF(A20="","",VLOOKUP(A20,'Fiche tech 18'!$A$4:$AG$933,20,FALSE))</f>
        <v/>
      </c>
      <c r="Y20" s="171" t="str">
        <f>IF(A20="","",VLOOKUP(A20,'Fiche tech 18'!$A$4:$AG$933,21,FALSE))</f>
        <v/>
      </c>
      <c r="Z20" s="96" t="str">
        <f>IF(A20="","",VLOOKUP(A20,'Fiche tech 18'!$A$4:$AG$933,22,FALSE))</f>
        <v/>
      </c>
      <c r="AA20" s="96" t="str">
        <f>IF(A20="","",VLOOKUP(A20,'Fiche tech 18'!$A$4:$AG$933,23,FALSE))</f>
        <v/>
      </c>
      <c r="AB20" s="96" t="str">
        <f>IF(A20="","",VLOOKUP(A20,'Fiche tech 18'!$A$4:$AG$933,24,FALSE))</f>
        <v/>
      </c>
      <c r="AC20" s="96" t="str">
        <f>IF(A20="","",VLOOKUP(A20,'Fiche tech 18'!$A$4:$AG$933,25,FALSE))</f>
        <v/>
      </c>
      <c r="AD20" s="96" t="str">
        <f>IF(A20="","",VLOOKUP(A20,'Fiche tech 18'!$A$4:$AG$933,26,FALSE))</f>
        <v/>
      </c>
      <c r="AE20" s="96" t="str">
        <f>IF(A20="","",VLOOKUP(A20,'Fiche tech 18'!$A$4:$AG$933,27,FALSE))</f>
        <v/>
      </c>
      <c r="AF20" s="96" t="str">
        <f>IF(A20="","",VLOOKUP(A20,'Fiche tech 18'!$A$4:$AG$933,28,FALSE))</f>
        <v/>
      </c>
      <c r="AG20" s="96" t="str">
        <f>IF(A20="","",VLOOKUP(A20,'Fiche tech 18'!$A$4:$AG$933,29,FALSE))</f>
        <v/>
      </c>
      <c r="AH20" s="96" t="str">
        <f>IF(A20="","",VLOOKUP(A20,'Fiche tech 18'!$A$4:$AG$933,30,FALSE))</f>
        <v/>
      </c>
      <c r="AI20" s="96" t="str">
        <f>IF(A20="","",VLOOKUP(A20,'Fiche tech 18'!$A$4:$AG$933,31,FALSE))</f>
        <v/>
      </c>
      <c r="AJ20" s="96" t="str">
        <f>IF(A20="","",VLOOKUP(A20,'Fiche tech 18'!$A$4:$AG$933,32,FALSE))</f>
        <v/>
      </c>
      <c r="AK20" s="254" t="str">
        <f>IF(A20="","",VLOOKUP(A20,'Fiche tech 18'!$A$4:$AG$933,33,FALSE))</f>
        <v/>
      </c>
      <c r="AL20" s="143" t="str">
        <f>IF(A20="","",VLOOKUP(A20,'Fiche tech 18'!$A$4:$AL$933,34,FALSE))</f>
        <v/>
      </c>
      <c r="AM20" s="325" t="str">
        <f>IF(A20="","",VLOOKUP(A20,'Fiche tech 18'!$A$4:$AL$933,35,FALSE))</f>
        <v/>
      </c>
      <c r="AN20" s="345" t="str">
        <f>IF(A20="","",VLOOKUP(A20,'Fiche tech 18'!$A$4:$AL$933,36,FALSE))</f>
        <v/>
      </c>
      <c r="AO20" s="84" t="str">
        <f>IF(A20="","",VLOOKUP(A20,'Fiche tech 18'!$A$4:$AL$933,37,FALSE))</f>
        <v/>
      </c>
      <c r="AP20" s="99" t="str">
        <f>IF(A20="","",VLOOKUP(A20,'Fiche tech 18'!$A$4:$AL$933,38,FALSE))</f>
        <v/>
      </c>
    </row>
    <row r="21" spans="1:42" ht="41.25" customHeight="1" x14ac:dyDescent="0.25">
      <c r="A21" s="93"/>
      <c r="B21" s="84" t="str">
        <f>IF(A21="","",VLOOKUP(A21,'Fiche tech 18'!$A$4:$AG$933,2,FALSE))</f>
        <v/>
      </c>
      <c r="C21" s="84" t="str">
        <f>IF(A21="","",VLOOKUP(A21,'Fiche tech 18'!$A$4:$AG$933,3,FALSE))</f>
        <v/>
      </c>
      <c r="D21" s="84" t="str">
        <f>IF(A21="","",VLOOKUP(A21,'Fiche tech 18'!$A$4:$AG$933,4,FALSE))</f>
        <v/>
      </c>
      <c r="E21" s="94" t="str">
        <f>IF(A21="","",VLOOKUP(A21,'Fiche tech 18'!$A$4:$AG$933,5,FALSE))</f>
        <v/>
      </c>
      <c r="F21" s="95"/>
      <c r="G21" s="96" t="str">
        <f>IF(A21="","",VLOOKUP(A21,'Fiche tech 18'!$A$4:$AG$933,6,FALSE))</f>
        <v/>
      </c>
      <c r="H21" s="96" t="str">
        <f>IF(A21="","",VLOOKUP(A21,'Fiche tech 18'!$A$4:$AG$933,7,FALSE))</f>
        <v/>
      </c>
      <c r="I21" s="96">
        <f>IF(A21="",0,VLOOKUP(A21,'Fiche tech 18'!$A$4:$AG938,8,FALSE))</f>
        <v>0</v>
      </c>
      <c r="J21" s="96">
        <f>IF(A21="",0,VLOOKUP(A21,'Fiche tech 18'!$A$4:$AG$933,9,FALSE))</f>
        <v>0</v>
      </c>
      <c r="K21" s="96">
        <f>IF(A21="",0,VLOOKUP(A21,'Fiche tech 18'!$A$4:$AG$933,10,FALSE))</f>
        <v>0</v>
      </c>
      <c r="L21" s="96">
        <f>IF(A21="",0,VLOOKUP(A21,'Fiche tech 18'!$A$4:$AG$933,11,FALSE))</f>
        <v>0</v>
      </c>
      <c r="M21" s="84">
        <f>IF(A21="",0,VLOOKUP(A21,'Fiche tech 18'!$A$4:$AG$933,12,FALSE))</f>
        <v>0</v>
      </c>
      <c r="N21" s="84" t="str">
        <f>IF(A21="","",VLOOKUP(A21,'Fiche tech 18'!$A$4:$AG$933,13,FALSE))</f>
        <v/>
      </c>
      <c r="O21" s="96">
        <f>IF(A21="",0,VLOOKUP(A21,'Fiche tech 18'!$A$4:$AG$933,14,FALSE))</f>
        <v>0</v>
      </c>
      <c r="P21" s="96" t="str">
        <f>IF(A21="","",VLOOKUP(A21,'Fiche tech 18'!$A$4:$AG$933,15,FALSE))</f>
        <v/>
      </c>
      <c r="Q21" s="97" t="str">
        <f>IF(A21="","",VLOOKUP(A21,'Fiche tech 18'!$A$4:$AG$933,16,FALSE))</f>
        <v/>
      </c>
      <c r="R21" s="98" t="str">
        <f>IF(A21="","",VLOOKUP(A21,'Fiche tech 18'!$A$4:$AG$933,17,FALSE))</f>
        <v/>
      </c>
      <c r="S21" s="84" t="str">
        <f>IF(A21="","",IF($L$4="Oui",VLOOKUP(A21,'Fiche tech 18'!$A$4:$AG$933,18,FALSE),""))</f>
        <v/>
      </c>
      <c r="T21" s="99" t="str">
        <f>IF(A21="","",IF(VLOOKUP(A21,'Fiche tech 18'!$A$4:$AG$933,19,FALSE)=1,"Interdit sur plantes en fleur",IF(VLOOKUP(A21,'Fiche tech 18'!$A$4:$AG$933,19,FALSE)=2,"Application en dehors du vol","")))</f>
        <v/>
      </c>
      <c r="U21" s="226">
        <v>1</v>
      </c>
      <c r="V21" s="227" t="str">
        <f t="shared" si="0"/>
        <v/>
      </c>
      <c r="W21" s="15">
        <f t="shared" si="1"/>
        <v>0</v>
      </c>
      <c r="X21" s="100" t="str">
        <f>IF(A21="","",VLOOKUP(A21,'Fiche tech 18'!$A$4:$AG$933,20,FALSE))</f>
        <v/>
      </c>
      <c r="Y21" s="171" t="str">
        <f>IF(A21="","",VLOOKUP(A21,'Fiche tech 18'!$A$4:$AG$933,21,FALSE))</f>
        <v/>
      </c>
      <c r="Z21" s="96" t="str">
        <f>IF(A21="","",VLOOKUP(A21,'Fiche tech 18'!$A$4:$AG$933,22,FALSE))</f>
        <v/>
      </c>
      <c r="AA21" s="96" t="str">
        <f>IF(A21="","",VLOOKUP(A21,'Fiche tech 18'!$A$4:$AG$933,23,FALSE))</f>
        <v/>
      </c>
      <c r="AB21" s="96" t="str">
        <f>IF(A21="","",VLOOKUP(A21,'Fiche tech 18'!$A$4:$AG$933,24,FALSE))</f>
        <v/>
      </c>
      <c r="AC21" s="96" t="str">
        <f>IF(A21="","",VLOOKUP(A21,'Fiche tech 18'!$A$4:$AG$933,25,FALSE))</f>
        <v/>
      </c>
      <c r="AD21" s="96" t="str">
        <f>IF(A21="","",VLOOKUP(A21,'Fiche tech 18'!$A$4:$AG$933,26,FALSE))</f>
        <v/>
      </c>
      <c r="AE21" s="96" t="str">
        <f>IF(A21="","",VLOOKUP(A21,'Fiche tech 18'!$A$4:$AG$933,27,FALSE))</f>
        <v/>
      </c>
      <c r="AF21" s="96" t="str">
        <f>IF(A21="","",VLOOKUP(A21,'Fiche tech 18'!$A$4:$AG$933,28,FALSE))</f>
        <v/>
      </c>
      <c r="AG21" s="96" t="str">
        <f>IF(A21="","",VLOOKUP(A21,'Fiche tech 18'!$A$4:$AG$933,29,FALSE))</f>
        <v/>
      </c>
      <c r="AH21" s="96" t="str">
        <f>IF(A21="","",VLOOKUP(A21,'Fiche tech 18'!$A$4:$AG$933,30,FALSE))</f>
        <v/>
      </c>
      <c r="AI21" s="96" t="str">
        <f>IF(A21="","",VLOOKUP(A21,'Fiche tech 18'!$A$4:$AG$933,31,FALSE))</f>
        <v/>
      </c>
      <c r="AJ21" s="96" t="str">
        <f>IF(A21="","",VLOOKUP(A21,'Fiche tech 18'!$A$4:$AG$933,32,FALSE))</f>
        <v/>
      </c>
      <c r="AK21" s="254" t="str">
        <f>IF(A21="","",VLOOKUP(A21,'Fiche tech 18'!$A$4:$AG$933,33,FALSE))</f>
        <v/>
      </c>
      <c r="AL21" s="143" t="str">
        <f>IF(A21="","",VLOOKUP(A21,'Fiche tech 18'!$A$4:$AL$933,34,FALSE))</f>
        <v/>
      </c>
      <c r="AM21" s="325" t="str">
        <f>IF(A21="","",VLOOKUP(A21,'Fiche tech 18'!$A$4:$AL$933,35,FALSE))</f>
        <v/>
      </c>
      <c r="AN21" s="345" t="str">
        <f>IF(A21="","",VLOOKUP(A21,'Fiche tech 18'!$A$4:$AL$933,36,FALSE))</f>
        <v/>
      </c>
      <c r="AO21" s="84" t="str">
        <f>IF(A21="","",VLOOKUP(A21,'Fiche tech 18'!$A$4:$AL$933,37,FALSE))</f>
        <v/>
      </c>
      <c r="AP21" s="99" t="str">
        <f>IF(A21="","",VLOOKUP(A21,'Fiche tech 18'!$A$4:$AL$933,38,FALSE))</f>
        <v/>
      </c>
    </row>
    <row r="22" spans="1:42" ht="42" customHeight="1" thickBot="1" x14ac:dyDescent="0.3">
      <c r="A22" s="102"/>
      <c r="B22" s="103" t="str">
        <f>IF(A22="","",VLOOKUP(A22,'Fiche tech 18'!$A$4:$AG$933,2,FALSE))</f>
        <v/>
      </c>
      <c r="C22" s="103" t="str">
        <f>IF(A22="","",VLOOKUP(A22,'Fiche tech 18'!$A$4:$AG$933,3,FALSE))</f>
        <v/>
      </c>
      <c r="D22" s="103" t="str">
        <f>IF(A22="","",VLOOKUP(A22,'Fiche tech 18'!$A$4:$AG$933,4,FALSE))</f>
        <v/>
      </c>
      <c r="E22" s="104" t="str">
        <f>IF(A22="","",VLOOKUP(A22,'Fiche tech 18'!$A$4:$AG$933,5,FALSE))</f>
        <v/>
      </c>
      <c r="F22" s="105"/>
      <c r="G22" s="106" t="str">
        <f>IF(A22="","",VLOOKUP(A22,'Fiche tech 18'!$A$4:$AG$933,6,FALSE))</f>
        <v/>
      </c>
      <c r="H22" s="106" t="str">
        <f>IF(A22="","",VLOOKUP(A22,'Fiche tech 18'!$A$4:$AG$933,7,FALSE))</f>
        <v/>
      </c>
      <c r="I22" s="106">
        <f>IF(A22="",0,VLOOKUP(A22,'Fiche tech 18'!$A$4:$AG939,8,FALSE))</f>
        <v>0</v>
      </c>
      <c r="J22" s="106">
        <f>IF(A22="",0,VLOOKUP(A22,'Fiche tech 18'!$A$4:$AG$933,9,FALSE))</f>
        <v>0</v>
      </c>
      <c r="K22" s="106">
        <f>IF(A22="",0,VLOOKUP(A22,'Fiche tech 18'!$A$4:$AG$933,10,FALSE))</f>
        <v>0</v>
      </c>
      <c r="L22" s="106">
        <f>IF(A22="",0,VLOOKUP(A22,'Fiche tech 18'!$A$4:$AG$933,11,FALSE))</f>
        <v>0</v>
      </c>
      <c r="M22" s="103">
        <f>IF(A22="",0,VLOOKUP(A22,'Fiche tech 18'!$A$4:$AG$933,12,FALSE))</f>
        <v>0</v>
      </c>
      <c r="N22" s="103" t="str">
        <f>IF(A22="","",VLOOKUP(A22,'Fiche tech 18'!$A$4:$AG$933,13,FALSE))</f>
        <v/>
      </c>
      <c r="O22" s="106">
        <f>IF(A22="",0,VLOOKUP(A22,'Fiche tech 18'!$A$4:$AG$933,14,FALSE))</f>
        <v>0</v>
      </c>
      <c r="P22" s="106" t="str">
        <f>IF(A22="","",VLOOKUP(A22,'Fiche tech 18'!$A$4:$AG$933,15,FALSE))</f>
        <v/>
      </c>
      <c r="Q22" s="107" t="str">
        <f>IF(A22="","",VLOOKUP(A22,'Fiche tech 18'!$A$4:$AG$933,16,FALSE))</f>
        <v/>
      </c>
      <c r="R22" s="108" t="str">
        <f>IF(A22="","",VLOOKUP(A22,'Fiche tech 18'!$A$4:$AG$933,17,FALSE))</f>
        <v/>
      </c>
      <c r="S22" s="103" t="str">
        <f>IF(A22="","",IF($L$4="Oui",VLOOKUP(A22,'Fiche tech 18'!$A$4:$AG$933,18,FALSE),""))</f>
        <v/>
      </c>
      <c r="T22" s="110" t="str">
        <f>IF(A22="","",IF(VLOOKUP(A22,'Fiche tech 18'!$A$4:$AG$933,19,FALSE)=1,"Interdit sur plantes en fleur",IF(VLOOKUP(A22,'Fiche tech 18'!$A$4:$AG$933,19,FALSE)=2,"Application en dehors du vol","")))</f>
        <v/>
      </c>
      <c r="U22" s="228">
        <v>1</v>
      </c>
      <c r="V22" s="229" t="str">
        <f t="shared" si="0"/>
        <v/>
      </c>
      <c r="W22" s="15">
        <f t="shared" si="1"/>
        <v>0</v>
      </c>
      <c r="X22" s="111" t="str">
        <f>IF(A22="","",VLOOKUP(A22,'Fiche tech 18'!$A$4:$AG$933,20,FALSE))</f>
        <v/>
      </c>
      <c r="Y22" s="235" t="str">
        <f>IF(A22="","",VLOOKUP(A22,'Fiche tech 18'!$A$4:$AG$933,21,FALSE))</f>
        <v/>
      </c>
      <c r="Z22" s="106" t="str">
        <f>IF(A22="","",VLOOKUP(A22,'Fiche tech 18'!$A$4:$AG$933,22,FALSE))</f>
        <v/>
      </c>
      <c r="AA22" s="106" t="str">
        <f>IF(A22="","",VLOOKUP(A22,'Fiche tech 18'!$A$4:$AG$933,23,FALSE))</f>
        <v/>
      </c>
      <c r="AB22" s="106" t="str">
        <f>IF(A22="","",VLOOKUP(A22,'Fiche tech 18'!$A$4:$AG$933,24,FALSE))</f>
        <v/>
      </c>
      <c r="AC22" s="106" t="str">
        <f>IF(A22="","",VLOOKUP(A22,'Fiche tech 18'!$A$4:$AG$933,25,FALSE))</f>
        <v/>
      </c>
      <c r="AD22" s="106" t="str">
        <f>IF(A22="","",VLOOKUP(A22,'Fiche tech 18'!$A$4:$AG$933,26,FALSE))</f>
        <v/>
      </c>
      <c r="AE22" s="106" t="str">
        <f>IF(A22="","",VLOOKUP(A22,'Fiche tech 18'!$A$4:$AG$933,27,FALSE))</f>
        <v/>
      </c>
      <c r="AF22" s="106" t="str">
        <f>IF(A22="","",VLOOKUP(A22,'Fiche tech 18'!$A$4:$AG$933,28,FALSE))</f>
        <v/>
      </c>
      <c r="AG22" s="106" t="str">
        <f>IF(A22="","",VLOOKUP(A22,'Fiche tech 18'!$A$4:$AG$933,29,FALSE))</f>
        <v/>
      </c>
      <c r="AH22" s="106" t="str">
        <f>IF(A22="","",VLOOKUP(A22,'Fiche tech 18'!$A$4:$AG$933,30,FALSE))</f>
        <v/>
      </c>
      <c r="AI22" s="106" t="str">
        <f>IF(A22="","",VLOOKUP(A22,'Fiche tech 18'!$A$4:$AG$933,31,FALSE))</f>
        <v/>
      </c>
      <c r="AJ22" s="106" t="str">
        <f>IF(A22="","",VLOOKUP(A22,'Fiche tech 18'!$A$4:$AG$933,32,FALSE))</f>
        <v/>
      </c>
      <c r="AK22" s="255" t="str">
        <f>IF(A22="","",VLOOKUP(A22,'Fiche tech 18'!$A$4:$AG$933,33,FALSE))</f>
        <v/>
      </c>
      <c r="AL22" s="68" t="str">
        <f>IF(A22="","",VLOOKUP(A22,'Fiche tech 18'!$A$4:$AL$933,34,FALSE))</f>
        <v/>
      </c>
      <c r="AM22" s="315" t="str">
        <f>IF(A22="","",VLOOKUP(A22,'Fiche tech 18'!$A$4:$AL$933,35,FALSE))</f>
        <v/>
      </c>
      <c r="AN22" s="346" t="str">
        <f>IF(A22="","",VLOOKUP(A22,'Fiche tech 18'!$A$4:$AL$933,36,FALSE))</f>
        <v/>
      </c>
      <c r="AO22" s="103" t="str">
        <f>IF(A22="","",VLOOKUP(A22,'Fiche tech 18'!$A$4:$AL$933,37,FALSE))</f>
        <v/>
      </c>
      <c r="AP22" s="110" t="str">
        <f>IF(A22="","",VLOOKUP(A22,'Fiche tech 18'!$A$4:$AL$933,38,FALSE))</f>
        <v/>
      </c>
    </row>
    <row r="23" spans="1:42" ht="24" thickBot="1" x14ac:dyDescent="0.4">
      <c r="A23" s="447" t="s">
        <v>63</v>
      </c>
      <c r="B23" s="448"/>
      <c r="C23" s="448"/>
      <c r="D23" s="448"/>
      <c r="E23" s="448"/>
      <c r="F23" s="448"/>
      <c r="G23" s="448"/>
      <c r="H23" s="448"/>
      <c r="I23" s="236">
        <f>IFERROR(IF((G4-1)&lt;MAX(I16:I22),MAX(I16:I22),0),0)</f>
        <v>0</v>
      </c>
      <c r="J23" s="112">
        <f>IF(J24&gt;0,IF(J24&lt;6,6,J24),0)</f>
        <v>0</v>
      </c>
      <c r="K23" s="236">
        <f>IFERROR(IF((I4-1)&lt;MAX(K16:K22),MAX(K16:K22),0),0)</f>
        <v>0</v>
      </c>
      <c r="L23" s="236">
        <f>IFERROR(IF(J4="Non",0,IF(J4=0,0,MAX(L16:L22))),0)</f>
        <v>0</v>
      </c>
      <c r="M23" s="113"/>
      <c r="N23" s="113"/>
      <c r="O23" s="236">
        <f>MAX(O16:O22)</f>
        <v>0</v>
      </c>
      <c r="P23" s="114"/>
      <c r="Q23" s="114"/>
      <c r="R23" s="114"/>
      <c r="S23" s="237" t="str">
        <f>IF(S16="Oui","Oui",IF(S17="Oui","Oui",IF(S18="Oui","Oui",IF(S19="Oui","Oui",IF(S20="Oui","Oui",IF(S21="Oui","Oui",IF(S22="Oui","Oui","Non")))))))</f>
        <v>Non</v>
      </c>
      <c r="T23" s="114"/>
      <c r="V23" s="15">
        <f>COUNTA(A16:A22)</f>
        <v>1</v>
      </c>
      <c r="W23" s="15">
        <f>IFERROR(SUM(W16:W22)/V23,0)</f>
        <v>0</v>
      </c>
    </row>
    <row r="24" spans="1:42" ht="24" thickBot="1" x14ac:dyDescent="0.4">
      <c r="A24" s="440" t="s">
        <v>31</v>
      </c>
      <c r="B24" s="441"/>
      <c r="C24" s="441"/>
      <c r="D24" s="441"/>
      <c r="E24" s="441"/>
      <c r="F24" s="441"/>
      <c r="G24" s="441"/>
      <c r="H24" s="441"/>
      <c r="I24" s="115"/>
      <c r="J24" s="116">
        <f>IFERROR(IF((H4-1)&lt;MAX(J16:J22),MAX(J16:J22),0),0)</f>
        <v>0</v>
      </c>
      <c r="K24" s="117"/>
      <c r="L24" s="118"/>
      <c r="M24" s="113"/>
      <c r="N24" s="405" t="s">
        <v>269</v>
      </c>
      <c r="O24" s="407"/>
      <c r="P24" s="114"/>
      <c r="Q24" s="114"/>
      <c r="R24" s="114"/>
      <c r="S24" s="114"/>
      <c r="T24" s="114"/>
      <c r="X24" s="119" t="s">
        <v>115</v>
      </c>
      <c r="Y24" s="119"/>
      <c r="Z24" s="96">
        <v>1</v>
      </c>
      <c r="AA24" s="437" t="s">
        <v>116</v>
      </c>
      <c r="AB24" s="437"/>
      <c r="AC24" s="437"/>
      <c r="AD24" s="437"/>
      <c r="AE24" s="437"/>
      <c r="AF24" s="437"/>
      <c r="AG24" s="437"/>
      <c r="AH24" s="437"/>
      <c r="AI24" s="437"/>
    </row>
    <row r="25" spans="1:42" ht="27.6" customHeight="1" thickBot="1" x14ac:dyDescent="0.4">
      <c r="A25" s="442" t="s">
        <v>26</v>
      </c>
      <c r="B25" s="443"/>
      <c r="C25" s="443"/>
      <c r="D25" s="443"/>
      <c r="E25" s="443"/>
      <c r="F25" s="443"/>
      <c r="G25" s="443"/>
      <c r="H25" s="443"/>
      <c r="I25" s="120"/>
      <c r="J25" s="118"/>
      <c r="K25" s="117"/>
      <c r="L25" s="118"/>
      <c r="M25" s="113"/>
      <c r="N25" s="406"/>
      <c r="O25" s="408"/>
      <c r="P25" s="114"/>
      <c r="Q25" s="114"/>
      <c r="R25" s="114"/>
      <c r="S25" s="114"/>
      <c r="T25" s="114"/>
      <c r="X25" s="121"/>
      <c r="Y25" s="121"/>
      <c r="Z25" s="96">
        <v>2</v>
      </c>
      <c r="AA25" s="437" t="s">
        <v>117</v>
      </c>
      <c r="AB25" s="437"/>
      <c r="AC25" s="437"/>
      <c r="AD25" s="437"/>
      <c r="AE25" s="437"/>
      <c r="AF25" s="437"/>
      <c r="AG25" s="437"/>
      <c r="AH25" s="437"/>
      <c r="AI25" s="437"/>
    </row>
    <row r="26" spans="1:42" ht="19.5" thickBot="1" x14ac:dyDescent="0.35">
      <c r="I26" s="16"/>
      <c r="J26" s="17"/>
      <c r="K26" s="7"/>
      <c r="L26" s="122"/>
      <c r="O26" s="122"/>
      <c r="X26" s="121"/>
      <c r="Y26" s="121"/>
      <c r="Z26" s="96">
        <v>3</v>
      </c>
      <c r="AA26" s="437" t="s">
        <v>118</v>
      </c>
      <c r="AB26" s="437"/>
      <c r="AC26" s="437"/>
      <c r="AD26" s="437"/>
      <c r="AE26" s="437"/>
      <c r="AF26" s="437"/>
      <c r="AG26" s="437"/>
      <c r="AH26" s="437"/>
      <c r="AI26" s="437"/>
    </row>
    <row r="27" spans="1:42" ht="21.75" thickBot="1" x14ac:dyDescent="0.3">
      <c r="A27" s="444" t="s">
        <v>64</v>
      </c>
      <c r="B27" s="445"/>
      <c r="C27" s="445"/>
      <c r="D27" s="445"/>
      <c r="E27" s="445"/>
      <c r="F27" s="445"/>
      <c r="G27" s="445"/>
      <c r="H27" s="446"/>
      <c r="I27" s="123">
        <f>D34</f>
        <v>0</v>
      </c>
      <c r="J27" s="123">
        <f>D34</f>
        <v>0</v>
      </c>
      <c r="K27" s="65">
        <f>D34</f>
        <v>0</v>
      </c>
      <c r="L27" s="123">
        <f>D44</f>
        <v>0</v>
      </c>
      <c r="O27" s="122"/>
    </row>
    <row r="28" spans="1:42" ht="27" thickBot="1" x14ac:dyDescent="0.3">
      <c r="A28" s="398" t="s">
        <v>61</v>
      </c>
      <c r="B28" s="399"/>
      <c r="C28" s="399"/>
      <c r="D28" s="399"/>
      <c r="E28" s="399"/>
      <c r="F28" s="399"/>
      <c r="G28" s="399"/>
      <c r="H28" s="399"/>
      <c r="I28" s="124">
        <f>IFERROR(VLOOKUP(I23,Feuil4!$A$85:$D$89,($E$34+1),FALSE),0)</f>
        <v>0</v>
      </c>
      <c r="J28" s="125">
        <f>IFERROR(VLOOKUP(J23,Feuil4!$A$93:$D$98,($E$34+1),FALSE),0)</f>
        <v>0</v>
      </c>
      <c r="K28" s="124">
        <f>IFERROR(VLOOKUP(K23,Feuil4!$A$93:$D$98,($E$34+1),FALSE),0)</f>
        <v>0</v>
      </c>
      <c r="L28" s="124">
        <f>IF((L23-D44)&lt;0,0,L23-D44)</f>
        <v>0</v>
      </c>
      <c r="M28" s="439" t="s">
        <v>62</v>
      </c>
      <c r="N28" s="439"/>
      <c r="O28" s="126">
        <f>MAX(O23:O27)</f>
        <v>0</v>
      </c>
    </row>
    <row r="29" spans="1:42" ht="79.5" customHeight="1" thickBot="1" x14ac:dyDescent="0.3">
      <c r="E29" s="398" t="s">
        <v>76</v>
      </c>
      <c r="F29" s="399"/>
      <c r="G29" s="399"/>
      <c r="H29" s="400"/>
      <c r="I29" s="127" t="str">
        <f>IF(W23=1,"Produits ne nécessitant pas de point contre la dérive",IF(I27&lt;1,"Min. 1 point contre dérive","Mesures prises contre la dérive sont suffisantes pour min. 1 point"))</f>
        <v>Min. 1 point contre dérive</v>
      </c>
      <c r="J29" s="128"/>
      <c r="K29" s="128"/>
      <c r="L29" s="69" t="str">
        <f>IF(W23=1,"Produits ne nécessitant pas de point contre le ruissellement",IF(L30=0,"Exigences respectées",L30))</f>
        <v>Exigences respectées</v>
      </c>
      <c r="M29" s="403" t="s">
        <v>97</v>
      </c>
      <c r="N29" s="404"/>
      <c r="O29" s="129" t="str">
        <f>IF(O28&gt;0,(B1+O28+1),"Pas de délai d'attente, mais respecter les bonnes pratiques")</f>
        <v>Pas de délai d'attente, mais respecter les bonnes pratiques</v>
      </c>
    </row>
    <row r="30" spans="1:42" ht="27" thickBot="1" x14ac:dyDescent="0.3">
      <c r="A30" s="384" t="s">
        <v>93</v>
      </c>
      <c r="B30" s="385"/>
      <c r="C30" s="386"/>
      <c r="D30" s="131" t="s">
        <v>46</v>
      </c>
      <c r="L30" s="132">
        <f>IFERROR(IF(L23&gt;O4,L28,IF((O4-L27)&lt;0,0,(O4-L27))),0)</f>
        <v>0</v>
      </c>
    </row>
    <row r="31" spans="1:42" ht="18.75" x14ac:dyDescent="0.25">
      <c r="A31" s="424"/>
      <c r="B31" s="425"/>
      <c r="C31" s="426"/>
      <c r="D31" s="196" t="str">
        <f>IF(A31="","",VLOOKUP(A31,Feuil4!A55:H59,8,FALSE))</f>
        <v/>
      </c>
    </row>
    <row r="32" spans="1:42" ht="18.75" x14ac:dyDescent="0.25">
      <c r="A32" s="427"/>
      <c r="B32" s="428"/>
      <c r="C32" s="429"/>
      <c r="D32" s="133" t="str">
        <f>IF(A32="","",VLOOKUP(A32,Feuil4!A56:H64,8,FALSE))</f>
        <v/>
      </c>
    </row>
    <row r="33" spans="1:9" ht="19.5" thickBot="1" x14ac:dyDescent="0.3">
      <c r="A33" s="430"/>
      <c r="B33" s="431"/>
      <c r="C33" s="432"/>
      <c r="D33" s="134" t="str">
        <f>IF(A33="","",VLOOKUP(A33,Feuil4!A56:H64,8,FALSE))</f>
        <v/>
      </c>
    </row>
    <row r="34" spans="1:9" ht="19.5" thickBot="1" x14ac:dyDescent="0.35">
      <c r="A34" s="130" t="s">
        <v>50</v>
      </c>
      <c r="B34" s="11"/>
      <c r="C34" s="11"/>
      <c r="D34" s="135">
        <f>IF(SUM($D$31:$D$33)&lt;1,0,IF(SUM($D$31:$D$33)&gt;3,3,SUM($D$31:$D$33)))</f>
        <v>0</v>
      </c>
      <c r="E34" s="8">
        <f>IF(D34&gt;3,3,D34)</f>
        <v>0</v>
      </c>
      <c r="F34" s="8"/>
    </row>
    <row r="35" spans="1:9" ht="19.5" thickBot="1" x14ac:dyDescent="0.35">
      <c r="A35" s="136"/>
      <c r="B35" s="12"/>
      <c r="C35" s="12"/>
      <c r="D35" s="137"/>
      <c r="H35" s="131"/>
      <c r="I35" s="131"/>
    </row>
    <row r="36" spans="1:9" ht="19.5" thickBot="1" x14ac:dyDescent="0.3">
      <c r="A36" s="384" t="s">
        <v>65</v>
      </c>
      <c r="B36" s="385"/>
      <c r="C36" s="386"/>
      <c r="D36" s="131" t="s">
        <v>46</v>
      </c>
      <c r="H36" s="131"/>
      <c r="I36" s="131"/>
    </row>
    <row r="37" spans="1:9" ht="19.5" thickBot="1" x14ac:dyDescent="0.3">
      <c r="A37" s="387" t="s">
        <v>100</v>
      </c>
      <c r="B37" s="388"/>
      <c r="C37" s="389"/>
      <c r="D37" s="131"/>
      <c r="H37" s="131"/>
      <c r="I37" s="131"/>
    </row>
    <row r="38" spans="1:9" ht="19.5" thickBot="1" x14ac:dyDescent="0.3">
      <c r="A38" s="387" t="str">
        <f>P4</f>
        <v/>
      </c>
      <c r="B38" s="388"/>
      <c r="C38" s="389"/>
      <c r="D38" s="65" t="str">
        <f>Q4</f>
        <v/>
      </c>
      <c r="H38" s="131"/>
      <c r="I38" s="131"/>
    </row>
    <row r="39" spans="1:9" ht="19.5" thickBot="1" x14ac:dyDescent="0.3">
      <c r="A39" s="387" t="s">
        <v>101</v>
      </c>
      <c r="B39" s="388"/>
      <c r="C39" s="388"/>
      <c r="D39" s="389"/>
      <c r="H39" s="131"/>
      <c r="I39" s="131"/>
    </row>
    <row r="40" spans="1:9" ht="30" customHeight="1" thickBot="1" x14ac:dyDescent="0.3">
      <c r="A40" s="433"/>
      <c r="B40" s="434"/>
      <c r="C40" s="435"/>
      <c r="D40" s="138" t="str">
        <f>IF(A40="","",IF(OR(A38="Bande herbeuse de 6 m.",A38="Bande herbeuse de 10 m.",A38="Bande herbeuse de 20 m."),"Mesure déjà choisie",IF(A40="","",VLOOKUP(A40,Feuil4!$A$67:$H$81,8,FALSE))))</f>
        <v/>
      </c>
      <c r="H40" s="131"/>
      <c r="I40" s="131"/>
    </row>
    <row r="41" spans="1:9" ht="27" customHeight="1" thickBot="1" x14ac:dyDescent="0.3">
      <c r="A41" s="421"/>
      <c r="B41" s="422"/>
      <c r="C41" s="423"/>
      <c r="D41" s="138" t="str">
        <f>IF(A41="","",IF(OR(A38="Semis direct",A38="Semis en bandes",A38="Semis sous litière"),"Mesure déjà choisie",IF(A41="","",VLOOKUP(A41,Feuil4!$A$67:$H$81,8,FALSE))))</f>
        <v/>
      </c>
      <c r="H41" s="131"/>
      <c r="I41" s="131"/>
    </row>
    <row r="42" spans="1:9" ht="36.75" customHeight="1" thickBot="1" x14ac:dyDescent="0.3">
      <c r="A42" s="421"/>
      <c r="B42" s="422"/>
      <c r="C42" s="423"/>
      <c r="D42" s="138" t="str">
        <f>IF(A42="","",IF(A42=$A$38,"Mesure déjà choisie",IF(A42="","",VLOOKUP(A42,Feuil4!$A$67:$H$81,8,FALSE))))</f>
        <v/>
      </c>
      <c r="H42" s="131"/>
      <c r="I42" s="131"/>
    </row>
    <row r="43" spans="1:9" ht="19.5" thickBot="1" x14ac:dyDescent="0.3">
      <c r="A43" s="450"/>
      <c r="B43" s="451"/>
      <c r="C43" s="452"/>
      <c r="D43" s="138" t="str">
        <f>IF(A43="","",IF(A43=$A$38,"Mesure déjà choisie",IF(A43="","",VLOOKUP(A43,Feuil4!$A$67:$H$81,8,FALSE))))</f>
        <v/>
      </c>
      <c r="H43" s="131"/>
      <c r="I43" s="131"/>
    </row>
    <row r="44" spans="1:9" ht="19.5" thickBot="1" x14ac:dyDescent="0.3">
      <c r="A44" s="130" t="s">
        <v>50</v>
      </c>
      <c r="B44" s="13"/>
      <c r="C44" s="14"/>
      <c r="D44" s="135">
        <f>IF(SUM(D38:D43)&gt;4,4,SUM(D38:D43))</f>
        <v>0</v>
      </c>
      <c r="H44" s="131"/>
      <c r="I44" s="131"/>
    </row>
    <row r="45" spans="1:9" ht="18.75" x14ac:dyDescent="0.25">
      <c r="B45" s="15"/>
      <c r="C45" s="15"/>
      <c r="H45" s="131"/>
      <c r="I45" s="131"/>
    </row>
    <row r="47" spans="1:9" ht="18.75" x14ac:dyDescent="0.3">
      <c r="A47" s="449" t="s">
        <v>68</v>
      </c>
      <c r="B47" s="449"/>
    </row>
    <row r="49" spans="14:15" x14ac:dyDescent="0.25">
      <c r="N49" s="139"/>
      <c r="O49" s="139"/>
    </row>
    <row r="74" spans="1:8" ht="14.25" customHeight="1" x14ac:dyDescent="0.25"/>
    <row r="75" spans="1:8" ht="30.75" customHeight="1" x14ac:dyDescent="0.25">
      <c r="A75" s="438" t="s">
        <v>69</v>
      </c>
      <c r="B75" s="438"/>
      <c r="C75" s="438"/>
      <c r="D75" s="438"/>
      <c r="E75" s="438"/>
      <c r="F75" s="438"/>
      <c r="G75" s="438"/>
      <c r="H75" s="438"/>
    </row>
    <row r="76" spans="1:8" ht="57.75" customHeight="1" x14ac:dyDescent="0.25">
      <c r="A76" s="436" t="s">
        <v>250</v>
      </c>
      <c r="B76" s="436"/>
      <c r="C76" s="436"/>
      <c r="D76" s="436"/>
      <c r="E76" s="436"/>
      <c r="F76" s="436"/>
      <c r="G76" s="436"/>
      <c r="H76" s="223"/>
    </row>
  </sheetData>
  <sheetProtection algorithmName="SHA-512" hashValue="HXpIbsJlBZ6mRCuYT8sjUWWRS9gFLAo3HCtyi0jwxszg4LjoTxuFR9Zst2Kbay/H1eTmsvShuyUWVU8A1gSeHA==" saltValue="r+9boWmHF2t8c6L+vUUWbg==" spinCount="100000" sheet="1" objects="1" scenarios="1" formatColumns="0" formatRows="0"/>
  <mergeCells count="43">
    <mergeCell ref="AN13:AP13"/>
    <mergeCell ref="A76:G76"/>
    <mergeCell ref="AA24:AI24"/>
    <mergeCell ref="AA25:AI25"/>
    <mergeCell ref="AA26:AI26"/>
    <mergeCell ref="A75:H75"/>
    <mergeCell ref="M28:N28"/>
    <mergeCell ref="A24:H24"/>
    <mergeCell ref="A25:H25"/>
    <mergeCell ref="A27:H27"/>
    <mergeCell ref="A23:H23"/>
    <mergeCell ref="A47:B47"/>
    <mergeCell ref="A43:C43"/>
    <mergeCell ref="A28:H28"/>
    <mergeCell ref="A36:C36"/>
    <mergeCell ref="A42:C42"/>
    <mergeCell ref="A41:C41"/>
    <mergeCell ref="A31:C31"/>
    <mergeCell ref="A32:C32"/>
    <mergeCell ref="A33:C33"/>
    <mergeCell ref="A40:C40"/>
    <mergeCell ref="A39:D39"/>
    <mergeCell ref="D1:H1"/>
    <mergeCell ref="A7:T7"/>
    <mergeCell ref="E3:F3"/>
    <mergeCell ref="L1:R1"/>
    <mergeCell ref="B2:H2"/>
    <mergeCell ref="E4:F4"/>
    <mergeCell ref="N8:T8"/>
    <mergeCell ref="E29:H29"/>
    <mergeCell ref="A13:T13"/>
    <mergeCell ref="A8:M8"/>
    <mergeCell ref="M29:N29"/>
    <mergeCell ref="A12:T12"/>
    <mergeCell ref="N24:N25"/>
    <mergeCell ref="O24:O25"/>
    <mergeCell ref="X13:AM13"/>
    <mergeCell ref="A30:C30"/>
    <mergeCell ref="A37:C37"/>
    <mergeCell ref="A38:C38"/>
    <mergeCell ref="A9:T9"/>
    <mergeCell ref="A10:T10"/>
    <mergeCell ref="A11:T11"/>
  </mergeCells>
  <conditionalFormatting sqref="A9">
    <cfRule type="containsText" dxfId="125" priority="76" operator="containsText" text="Produits phytosanitaires interdits pour cette parcelle">
      <formula>NOT(ISERROR(SEARCH("Produits phytosanitaires interdits pour cette parcelle",A9)))</formula>
    </cfRule>
  </conditionalFormatting>
  <conditionalFormatting sqref="A8:L8">
    <cfRule type="containsText" dxfId="124" priority="55" operator="containsText" text="andie, partie phytosanitaire, suivre le lien suivant">
      <formula>NOT(ISERROR(SEARCH("andie, partie phytosanitaire, suivre le lien suivant",A8)))</formula>
    </cfRule>
  </conditionalFormatting>
  <conditionalFormatting sqref="A10:R10">
    <cfRule type="containsText" dxfId="123" priority="78" operator="containsText" text=" interdits sur cette parcelle">
      <formula>NOT(ISERROR(SEARCH(" interdits sur cette parcelle",A10)))</formula>
    </cfRule>
  </conditionalFormatting>
  <conditionalFormatting sqref="A11:R11 A12:A13 A14:R14">
    <cfRule type="containsText" dxfId="122" priority="77" operator="containsText" text="Herbicides interdits ou restreints pour cette parcelle">
      <formula>NOT(ISERROR(SEARCH("Herbicides interdits ou restreints pour cette parcelle",A11)))</formula>
    </cfRule>
  </conditionalFormatting>
  <conditionalFormatting sqref="A7:T7">
    <cfRule type="containsText" dxfId="121" priority="53" operator="containsText" text="Défense">
      <formula>NOT(ISERROR(SEARCH("Défense",A7)))</formula>
    </cfRule>
  </conditionalFormatting>
  <conditionalFormatting sqref="A12:T12">
    <cfRule type="containsText" dxfId="120" priority="14" operator="containsText" text="Fongicides">
      <formula>NOT(ISERROR(SEARCH("Fongicides",A12)))</formula>
    </cfRule>
  </conditionalFormatting>
  <conditionalFormatting sqref="A13:T13">
    <cfRule type="containsText" dxfId="119" priority="21" operator="containsText" text="Interdits">
      <formula>NOT(ISERROR(SEARCH("Interdits",A13)))</formula>
    </cfRule>
  </conditionalFormatting>
  <conditionalFormatting sqref="D16:D22">
    <cfRule type="expression" dxfId="118" priority="13">
      <formula>IF($L$4="Oui",D16="F")</formula>
    </cfRule>
    <cfRule type="expression" dxfId="117" priority="7">
      <formula>AND(S16="Oui")</formula>
    </cfRule>
    <cfRule type="expression" dxfId="116" priority="67">
      <formula>IF($N$4="Oui",D16="H")</formula>
    </cfRule>
    <cfRule type="expression" dxfId="115" priority="5">
      <formula>AND(S16="Avec autorisation IPS")</formula>
    </cfRule>
    <cfRule type="expression" dxfId="114" priority="6">
      <formula>AND(S16="Sous conditions IPS")</formula>
    </cfRule>
    <cfRule type="expression" dxfId="113" priority="11">
      <formula>IF($L$4="Oui",D16="R")</formula>
    </cfRule>
    <cfRule type="expression" dxfId="112" priority="70">
      <formula>IF($M$4="Oui",D16="I")</formula>
    </cfRule>
    <cfRule type="expression" dxfId="111" priority="69">
      <formula>IF($M$4="Oui",D16="F")</formula>
    </cfRule>
    <cfRule type="expression" dxfId="110" priority="68">
      <formula>IF($M$4="Oui",D16="R")</formula>
    </cfRule>
    <cfRule type="expression" dxfId="109" priority="12">
      <formula>IF($L$4="Oui",D16="I")</formula>
    </cfRule>
  </conditionalFormatting>
  <conditionalFormatting sqref="D31">
    <cfRule type="containsText" dxfId="108" priority="15" operator="containsText" text="trop">
      <formula>NOT(ISERROR(SEARCH("trop",D31)))</formula>
    </cfRule>
  </conditionalFormatting>
  <conditionalFormatting sqref="D40:D43">
    <cfRule type="containsText" dxfId="107" priority="45" operator="containsText" text="Mesure déjà choisie">
      <formula>NOT(ISERROR(SEARCH("Mesure déjà choisie",D40)))</formula>
    </cfRule>
  </conditionalFormatting>
  <conditionalFormatting sqref="G16:G22">
    <cfRule type="expression" dxfId="106" priority="147">
      <formula>AND($D$4="Oui",G16="Oui")</formula>
    </cfRule>
  </conditionalFormatting>
  <conditionalFormatting sqref="H16:H22">
    <cfRule type="expression" dxfId="105" priority="142">
      <formula>AND($E$4="Oui",H16="Interdit")</formula>
    </cfRule>
    <cfRule type="expression" dxfId="104" priority="139">
      <formula>AND($E$4="Oui",H16="Risque")</formula>
    </cfRule>
  </conditionalFormatting>
  <conditionalFormatting sqref="H35:H45">
    <cfRule type="expression" dxfId="103" priority="135">
      <formula>AND($E$4="Sh",H35="Risque")</formula>
    </cfRule>
    <cfRule type="expression" dxfId="102" priority="136">
      <formula>"ET($E$3=""Sh"":G8=""Interdit"")"</formula>
    </cfRule>
    <cfRule type="expression" dxfId="101" priority="137">
      <formula>AND($E$4="S 2",H35="Risque")</formula>
    </cfRule>
    <cfRule type="expression" dxfId="100" priority="138">
      <formula>AND($E$4="S 2",H35="Interdit")</formula>
    </cfRule>
  </conditionalFormatting>
  <conditionalFormatting sqref="I16:I25">
    <cfRule type="cellIs" dxfId="99" priority="92" operator="equal">
      <formula>$G$4</formula>
    </cfRule>
    <cfRule type="cellIs" dxfId="98" priority="93" operator="greaterThan">
      <formula>$G$4</formula>
    </cfRule>
  </conditionalFormatting>
  <conditionalFormatting sqref="I29">
    <cfRule type="containsText" dxfId="97" priority="44" operator="containsText" text="suffisantes">
      <formula>NOT(ISERROR(SEARCH("suffisantes",I29)))</formula>
    </cfRule>
    <cfRule type="containsText" dxfId="96" priority="26" operator="containsText" text="nécessitant pas">
      <formula>NOT(ISERROR(SEARCH("nécessitant pas",I29)))</formula>
    </cfRule>
    <cfRule type="containsText" dxfId="95" priority="48" operator="containsText" text="Min">
      <formula>NOT(ISERROR(SEARCH("Min",I29)))</formula>
    </cfRule>
  </conditionalFormatting>
  <conditionalFormatting sqref="I35:I45">
    <cfRule type="cellIs" dxfId="94" priority="132" operator="equal">
      <formula>$G$4</formula>
    </cfRule>
    <cfRule type="cellIs" dxfId="93" priority="133" operator="greaterThan">
      <formula>$G$4</formula>
    </cfRule>
  </conditionalFormatting>
  <conditionalFormatting sqref="I28:K28">
    <cfRule type="cellIs" dxfId="92" priority="58" operator="equal">
      <formula>$G$4</formula>
    </cfRule>
    <cfRule type="cellIs" dxfId="91" priority="59" operator="greaterThan">
      <formula>$G$4</formula>
    </cfRule>
  </conditionalFormatting>
  <conditionalFormatting sqref="I28:L28">
    <cfRule type="cellIs" dxfId="90" priority="60" operator="greaterThan">
      <formula>0</formula>
    </cfRule>
  </conditionalFormatting>
  <conditionalFormatting sqref="J16:J23 J25">
    <cfRule type="cellIs" dxfId="89" priority="91" operator="greaterThan">
      <formula>$H$4</formula>
    </cfRule>
    <cfRule type="cellIs" dxfId="88" priority="90" operator="equal">
      <formula>$H$4</formula>
    </cfRule>
  </conditionalFormatting>
  <conditionalFormatting sqref="K4">
    <cfRule type="cellIs" dxfId="87" priority="125" operator="greaterThan">
      <formula>0</formula>
    </cfRule>
  </conditionalFormatting>
  <conditionalFormatting sqref="K16:K25">
    <cfRule type="cellIs" dxfId="86" priority="88" operator="equal">
      <formula>$I$4</formula>
    </cfRule>
    <cfRule type="cellIs" dxfId="85" priority="89" operator="greaterThan">
      <formula>$I$4</formula>
    </cfRule>
  </conditionalFormatting>
  <conditionalFormatting sqref="L16:L25">
    <cfRule type="expression" dxfId="84" priority="87">
      <formula>AND($J$4="Oui",L16&gt;0)</formula>
    </cfRule>
  </conditionalFormatting>
  <conditionalFormatting sqref="L29">
    <cfRule type="containsText" dxfId="83" priority="41" operator="containsText" text="respectées">
      <formula>NOT(ISERROR(SEARCH("respectées",L29)))</formula>
    </cfRule>
    <cfRule type="cellIs" dxfId="82" priority="42" operator="greaterThan">
      <formula>0</formula>
    </cfRule>
    <cfRule type="containsText" dxfId="81" priority="25" operator="containsText" text="ne nécessitant pas">
      <formula>NOT(ISERROR(SEARCH("ne nécessitant pas",L29)))</formula>
    </cfRule>
  </conditionalFormatting>
  <conditionalFormatting sqref="M16:M22">
    <cfRule type="cellIs" dxfId="80" priority="124" operator="greaterThan">
      <formula>0</formula>
    </cfRule>
  </conditionalFormatting>
  <conditionalFormatting sqref="N8 U8">
    <cfRule type="containsText" dxfId="79" priority="54" operator="containsText" text="https">
      <formula>NOT(ISERROR(SEARCH("https",N8)))</formula>
    </cfRule>
  </conditionalFormatting>
  <conditionalFormatting sqref="N16:N22">
    <cfRule type="containsText" dxfId="78" priority="130" operator="containsText" text="Eventuellement">
      <formula>NOT(ISERROR(SEARCH("Eventuellement",N16)))</formula>
    </cfRule>
    <cfRule type="containsText" dxfId="77" priority="131" operator="containsText" text="Oui">
      <formula>NOT(ISERROR(SEARCH("Oui",N16)))</formula>
    </cfRule>
  </conditionalFormatting>
  <conditionalFormatting sqref="O16:O23">
    <cfRule type="cellIs" dxfId="76" priority="129" operator="greaterThan">
      <formula>0</formula>
    </cfRule>
  </conditionalFormatting>
  <conditionalFormatting sqref="O28">
    <cfRule type="cellIs" dxfId="75" priority="57" operator="greaterThan">
      <formula>0</formula>
    </cfRule>
  </conditionalFormatting>
  <conditionalFormatting sqref="O29">
    <cfRule type="expression" dxfId="74" priority="47">
      <formula>AND($O$28&gt;0)</formula>
    </cfRule>
  </conditionalFormatting>
  <conditionalFormatting sqref="Q16:Q22">
    <cfRule type="cellIs" dxfId="73" priority="73" operator="between">
      <formula>1000</formula>
      <formula>100000</formula>
    </cfRule>
    <cfRule type="cellIs" dxfId="72" priority="74" operator="between">
      <formula>10</formula>
      <formula>1000</formula>
    </cfRule>
    <cfRule type="cellIs" dxfId="71" priority="75" operator="between">
      <formula>0</formula>
      <formula>10</formula>
    </cfRule>
    <cfRule type="expression" dxfId="70" priority="63">
      <formula>IF(A16="",)</formula>
    </cfRule>
  </conditionalFormatting>
  <conditionalFormatting sqref="R4">
    <cfRule type="cellIs" dxfId="69" priority="1" operator="greaterThan">
      <formula>0</formula>
    </cfRule>
  </conditionalFormatting>
  <conditionalFormatting sqref="R16:R22">
    <cfRule type="cellIs" dxfId="68" priority="83" operator="greaterThan">
      <formula>$B$1</formula>
    </cfRule>
    <cfRule type="expression" dxfId="67" priority="79">
      <formula>AND(A16="")</formula>
    </cfRule>
    <cfRule type="containsText" dxfId="66" priority="80" operator="containsText" text="Non">
      <formula>NOT(ISERROR(SEARCH("Non",R16)))</formula>
    </cfRule>
    <cfRule type="cellIs" dxfId="65" priority="81" operator="equal">
      <formula>$B$1</formula>
    </cfRule>
    <cfRule type="cellIs" dxfId="64" priority="82" operator="lessThan">
      <formula>$B$1</formula>
    </cfRule>
  </conditionalFormatting>
  <conditionalFormatting sqref="S16:S22">
    <cfRule type="expression" dxfId="63" priority="23">
      <formula>AND(S16="Oui",$L$4="Oui")</formula>
    </cfRule>
    <cfRule type="containsText" dxfId="62" priority="10" operator="containsText" text="Sous">
      <formula>NOT(ISERROR(SEARCH("Sous",S16)))</formula>
    </cfRule>
    <cfRule type="containsText" dxfId="61" priority="9" operator="containsText" text="Avec">
      <formula>NOT(ISERROR(SEARCH("Avec",S16)))</formula>
    </cfRule>
  </conditionalFormatting>
  <conditionalFormatting sqref="X16:AM22">
    <cfRule type="cellIs" dxfId="60" priority="4" operator="equal">
      <formula>1</formula>
    </cfRule>
    <cfRule type="cellIs" dxfId="59" priority="3" operator="equal">
      <formula>2</formula>
    </cfRule>
    <cfRule type="cellIs" dxfId="58" priority="2" operator="equal">
      <formula>3</formula>
    </cfRule>
  </conditionalFormatting>
  <conditionalFormatting sqref="Z24:Z26">
    <cfRule type="cellIs" dxfId="57" priority="32" operator="equal">
      <formula>2</formula>
    </cfRule>
    <cfRule type="cellIs" dxfId="56" priority="31" operator="equal">
      <formula>1</formula>
    </cfRule>
    <cfRule type="cellIs" dxfId="55" priority="30" operator="equal">
      <formula>3</formula>
    </cfRule>
  </conditionalFormatting>
  <conditionalFormatting sqref="AA24:AI24">
    <cfRule type="containsText" dxfId="54" priority="29" operator="containsText" text="Homologué pour la culture:">
      <formula>NOT(ISERROR(SEARCH("Homologué pour la culture:",AA24)))</formula>
    </cfRule>
  </conditionalFormatting>
  <conditionalFormatting sqref="AA25:AI25">
    <cfRule type="containsText" dxfId="53" priority="28" operator="containsText" text="Homologué pour la culture et utilisable dans programme sans PPh (Extenso)">
      <formula>NOT(ISERROR(SEARCH("Homologué pour la culture et utilisable dans programme sans PPh (Extenso)",AA25)))</formula>
    </cfRule>
  </conditionalFormatting>
  <conditionalFormatting sqref="AA26:AI26">
    <cfRule type="containsText" dxfId="52" priority="27" operator="containsText" text="Homologué pour la culture mais soumis à autorisation">
      <formula>NOT(ISERROR(SEARCH("Homologué pour la culture mais soumis à autorisation",AA26)))</formula>
    </cfRule>
  </conditionalFormatting>
  <hyperlinks>
    <hyperlink ref="N8" r:id="rId1" display="https://agripedia.ch/per/per/" xr:uid="{8DEB84D7-3377-4FB0-B700-1D6D3F121D39}"/>
    <hyperlink ref="A76" r:id="rId2" xr:uid="{32FD08F4-B6A7-4FCF-8C56-11EF66A9A57D}"/>
  </hyperlinks>
  <pageMargins left="0.25" right="0.25" top="0.75" bottom="0.75" header="0.3" footer="0.3"/>
  <pageSetup paperSize="9" scale="25" fitToHeight="0" orientation="landscape" horizontalDpi="0" verticalDpi="0" r:id="rId3"/>
  <ignoredErrors>
    <ignoredError sqref="J23" formula="1"/>
  </ignoredErrors>
  <drawing r:id="rId4"/>
  <legacyDrawing r:id="rId5"/>
  <extLst>
    <ext xmlns:x14="http://schemas.microsoft.com/office/spreadsheetml/2009/9/main" uri="{CCE6A557-97BC-4b89-ADB6-D9C93CAAB3DF}">
      <x14:dataValidations xmlns:xm="http://schemas.microsoft.com/office/excel/2006/main" count="9">
        <x14:dataValidation type="list" allowBlank="1" showInputMessage="1" showErrorMessage="1" xr:uid="{864723C8-D23A-4278-89E2-62904097194C}">
          <x14:formula1>
            <xm:f>Parcelles!$A$11:$A$46</xm:f>
          </x14:formula1>
          <xm:sqref>A4</xm:sqref>
        </x14:dataValidation>
        <x14:dataValidation type="list" allowBlank="1" showInputMessage="1" showErrorMessage="1" xr:uid="{5A494E4A-7291-43BF-86FF-6ADA1E32A826}">
          <x14:formula1>
            <xm:f>'Fiche tech 18'!$A$4:$A$933</xm:f>
          </x14:formula1>
          <xm:sqref>A16:A22</xm:sqref>
        </x14:dataValidation>
        <x14:dataValidation type="list" allowBlank="1" showInputMessage="1" showErrorMessage="1" xr:uid="{795DB918-5664-4CF0-A794-AFF992961382}">
          <x14:formula1>
            <xm:f>Feuil4!$A$67:$A$69</xm:f>
          </x14:formula1>
          <xm:sqref>A40</xm:sqref>
        </x14:dataValidation>
        <x14:dataValidation type="list" allowBlank="1" showInputMessage="1" showErrorMessage="1" xr:uid="{31A5938A-803A-4A77-84B4-5B91A7CA3618}">
          <x14:formula1>
            <xm:f>Feuil4!$A$70:$A$72</xm:f>
          </x14:formula1>
          <xm:sqref>A41:C41</xm:sqref>
        </x14:dataValidation>
        <x14:dataValidation type="list" allowBlank="1" showInputMessage="1" showErrorMessage="1" xr:uid="{5736156B-FF2E-4631-B293-BBDD14F46DEB}">
          <x14:formula1>
            <xm:f>Feuil4!$A$60:$A$63</xm:f>
          </x14:formula1>
          <xm:sqref>A32:C32</xm:sqref>
        </x14:dataValidation>
        <x14:dataValidation type="list" allowBlank="1" showInputMessage="1" showErrorMessage="1" xr:uid="{26AECB14-8A6B-4653-AB98-7F555B482C78}">
          <x14:formula1>
            <xm:f>Feuil4!$A$79:$A$81</xm:f>
          </x14:formula1>
          <xm:sqref>A43:C43</xm:sqref>
        </x14:dataValidation>
        <x14:dataValidation type="list" allowBlank="1" showInputMessage="1" showErrorMessage="1" xr:uid="{C7F8747C-BDCE-4D9D-8868-F99154673A1F}">
          <x14:formula1>
            <xm:f>Feuil4!$A$73:$A$78</xm:f>
          </x14:formula1>
          <xm:sqref>A42:C42</xm:sqref>
        </x14:dataValidation>
        <x14:dataValidation type="list" allowBlank="1" showInputMessage="1" showErrorMessage="1" xr:uid="{46C07CAF-6972-4202-B851-5BB8DFD43084}">
          <x14:formula1>
            <xm:f>Feuil4!$A$64</xm:f>
          </x14:formula1>
          <xm:sqref>A33:C33</xm:sqref>
        </x14:dataValidation>
        <x14:dataValidation type="list" allowBlank="1" showInputMessage="1" showErrorMessage="1" xr:uid="{5C3F0F73-8E8A-4462-BB87-E84D97EE27FC}">
          <x14:formula1>
            <xm:f>Feuil4!$A$55:$A$59</xm:f>
          </x14:formula1>
          <xm:sqref>A31:C31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EEE5D-2156-4CDC-BA73-CF448F5EC44C}">
  <sheetPr>
    <pageSetUpPr fitToPage="1"/>
  </sheetPr>
  <dimension ref="A1:AG54"/>
  <sheetViews>
    <sheetView topLeftCell="A15" zoomScale="90" zoomScaleNormal="90" workbookViewId="0">
      <selection activeCell="H16" sqref="H16"/>
    </sheetView>
  </sheetViews>
  <sheetFormatPr baseColWidth="10" defaultColWidth="11.42578125" defaultRowHeight="15" x14ac:dyDescent="0.25"/>
  <cols>
    <col min="1" max="1" width="39.85546875" style="40" customWidth="1"/>
    <col min="2" max="2" width="33.85546875" style="40" customWidth="1"/>
    <col min="3" max="3" width="18.28515625" style="40" customWidth="1"/>
    <col min="4" max="4" width="13.7109375" style="40" customWidth="1"/>
    <col min="5" max="5" width="12" style="40" customWidth="1"/>
    <col min="6" max="7" width="12.140625" style="40" customWidth="1"/>
    <col min="8" max="8" width="16.28515625" style="40" customWidth="1"/>
    <col min="9" max="9" width="17.42578125" style="40" customWidth="1"/>
    <col min="10" max="10" width="14.5703125" style="40" customWidth="1"/>
    <col min="11" max="11" width="17.5703125" style="40" customWidth="1"/>
    <col min="12" max="12" width="11.42578125" style="40"/>
    <col min="13" max="13" width="13.85546875" style="40" customWidth="1"/>
    <col min="14" max="14" width="12.5703125" style="40" customWidth="1"/>
    <col min="15" max="16" width="15" style="40" customWidth="1"/>
    <col min="17" max="18" width="11.42578125" style="40"/>
    <col min="19" max="19" width="12.7109375" style="40" customWidth="1"/>
    <col min="20" max="16384" width="11.42578125" style="40"/>
  </cols>
  <sheetData>
    <row r="1" spans="1:12" ht="19.5" thickBot="1" x14ac:dyDescent="0.3">
      <c r="A1" s="140" t="s">
        <v>85</v>
      </c>
      <c r="B1" s="140"/>
      <c r="C1" s="477" t="str">
        <f>_xlfn.CONCAT('Plan de traitement'!I1," ",'Plan de traitement'!J1)</f>
        <v>Version : Fiches techniques</v>
      </c>
      <c r="D1" s="478"/>
      <c r="E1" s="482">
        <f>'Plan de traitement'!K1</f>
        <v>46054</v>
      </c>
      <c r="F1" s="416"/>
      <c r="G1" s="414" t="str">
        <f>'Plan de traitement'!L1</f>
        <v>Association AJAPI    Glovelier Canton Jura</v>
      </c>
      <c r="H1" s="415"/>
      <c r="I1" s="415"/>
      <c r="J1" s="415"/>
      <c r="K1" s="415"/>
      <c r="L1" s="416"/>
    </row>
    <row r="2" spans="1:12" ht="19.5" thickBot="1" x14ac:dyDescent="0.3">
      <c r="A2" s="141" t="s">
        <v>87</v>
      </c>
      <c r="B2" s="142">
        <f>'Plan de traitement'!B1</f>
        <v>46161</v>
      </c>
      <c r="C2" s="232" t="s">
        <v>88</v>
      </c>
      <c r="D2" s="480" t="str">
        <f>'Plan de traitement'!D1:H1</f>
        <v>Contrôle</v>
      </c>
      <c r="E2" s="481"/>
      <c r="F2" s="481"/>
      <c r="G2" s="415"/>
      <c r="H2" s="415"/>
      <c r="I2" s="415"/>
      <c r="J2" s="415"/>
      <c r="K2" s="415"/>
      <c r="L2" s="416"/>
    </row>
    <row r="3" spans="1:12" ht="19.5" thickBot="1" x14ac:dyDescent="0.3">
      <c r="A3" s="358" t="str">
        <f>Adresse!A10</f>
        <v>Responsabilité</v>
      </c>
      <c r="B3" s="479" t="str">
        <f>Adresse!B10</f>
        <v>La responsabilité d'utilisation incombe à l'utilisateur</v>
      </c>
      <c r="C3" s="417"/>
      <c r="D3" s="417"/>
      <c r="E3" s="417"/>
      <c r="F3" s="417"/>
      <c r="G3" s="417"/>
      <c r="H3" s="417"/>
      <c r="I3" s="417"/>
      <c r="J3" s="417"/>
      <c r="K3" s="417"/>
      <c r="L3" s="418"/>
    </row>
    <row r="4" spans="1:12" ht="18.75" x14ac:dyDescent="0.25">
      <c r="A4" s="359" t="str">
        <f>'Plan de traitement'!A3</f>
        <v>Parcelle</v>
      </c>
      <c r="B4" s="92" t="str">
        <f>'Plan de traitement'!A4</f>
        <v>Bas Village  11A</v>
      </c>
      <c r="C4" s="140"/>
      <c r="D4" s="140"/>
      <c r="E4" s="144"/>
    </row>
    <row r="5" spans="1:12" ht="18.75" x14ac:dyDescent="0.25">
      <c r="A5" s="145" t="str">
        <f>'Plan de traitement'!B3</f>
        <v>Culture</v>
      </c>
      <c r="B5" s="101" t="str">
        <f>IFERROR('Plan de traitement'!B4,"")</f>
        <v>513 Blé d'automne</v>
      </c>
      <c r="C5" s="140"/>
      <c r="D5" s="140"/>
      <c r="E5" s="144"/>
    </row>
    <row r="6" spans="1:12" ht="18.75" x14ac:dyDescent="0.25">
      <c r="A6" s="145" t="str">
        <f>'Plan de traitement'!C3</f>
        <v>Surface en ares</v>
      </c>
      <c r="B6" s="101">
        <f>IFERROR('Plan de traitement'!C4,"")</f>
        <v>243</v>
      </c>
      <c r="C6" s="140"/>
      <c r="D6" s="140"/>
      <c r="E6" s="144"/>
    </row>
    <row r="7" spans="1:12" ht="19.5" thickBot="1" x14ac:dyDescent="0.3">
      <c r="A7" s="360" t="str">
        <f>'Plan de traitement'!R3</f>
        <v>Remarques</v>
      </c>
      <c r="B7" s="361">
        <f>'Plan de traitement'!R4</f>
        <v>0</v>
      </c>
      <c r="C7" s="144"/>
      <c r="D7" s="144"/>
      <c r="E7" s="144"/>
    </row>
    <row r="8" spans="1:12" ht="15.75" thickBot="1" x14ac:dyDescent="0.3">
      <c r="A8" s="357"/>
      <c r="B8" s="357"/>
      <c r="C8" s="144"/>
      <c r="D8" s="144"/>
      <c r="E8" s="144"/>
    </row>
    <row r="9" spans="1:12" ht="19.5" thickBot="1" x14ac:dyDescent="0.3">
      <c r="A9" s="453" t="str">
        <f>'Plan de traitement'!A7:T7</f>
        <v/>
      </c>
      <c r="B9" s="454"/>
      <c r="C9" s="454"/>
      <c r="D9" s="455"/>
      <c r="E9" s="144"/>
    </row>
    <row r="10" spans="1:12" ht="55.5" customHeight="1" thickBot="1" x14ac:dyDescent="0.3">
      <c r="A10" s="453" t="str">
        <f>IFERROR(IF(J54&gt;0,"Produit ou mélange de produits interdits sur cette parcelle (zone S, karstique, ou délai d'utilisation dépassé), vérifiez le Plan de traitement",""),"")</f>
        <v>Produit ou mélange de produits interdits sur cette parcelle (zone S, karstique, ou délai d'utilisation dépassé), vérifiez le Plan de traitement</v>
      </c>
      <c r="B10" s="454"/>
      <c r="C10" s="454"/>
      <c r="D10" s="455"/>
      <c r="E10" s="144"/>
    </row>
    <row r="11" spans="1:12" ht="36" customHeight="1" thickBot="1" x14ac:dyDescent="0.3">
      <c r="A11" s="453" t="str">
        <f>'Plan de traitement'!A9:T9</f>
        <v/>
      </c>
      <c r="B11" s="454"/>
      <c r="C11" s="454"/>
      <c r="D11" s="455"/>
      <c r="E11" s="144"/>
    </row>
    <row r="12" spans="1:12" ht="67.5" customHeight="1" thickBot="1" x14ac:dyDescent="0.3">
      <c r="A12" s="456" t="str">
        <f>IFERROR(IF(D54&gt;0,'Plan de traitement'!A10:T10,""),"")</f>
        <v/>
      </c>
      <c r="B12" s="457"/>
      <c r="C12" s="457"/>
      <c r="D12" s="458"/>
      <c r="E12" s="144"/>
    </row>
    <row r="13" spans="1:12" ht="36" customHeight="1" thickBot="1" x14ac:dyDescent="0.3">
      <c r="A13" s="456" t="str">
        <f>'Plan de traitement'!A8:M8</f>
        <v/>
      </c>
      <c r="B13" s="457"/>
      <c r="C13" s="457" t="str">
        <f>'Plan de traitement'!N8</f>
        <v/>
      </c>
      <c r="D13" s="458"/>
      <c r="E13" s="144"/>
    </row>
    <row r="14" spans="1:12" ht="36" customHeight="1" thickBot="1" x14ac:dyDescent="0.3">
      <c r="A14" s="456" t="str">
        <f>IF(A54&gt;0,'Plan de traitement'!A11:T11,"")</f>
        <v/>
      </c>
      <c r="B14" s="457"/>
      <c r="C14" s="457"/>
      <c r="D14" s="458"/>
      <c r="E14" s="144"/>
    </row>
    <row r="15" spans="1:12" ht="36" customHeight="1" thickBot="1" x14ac:dyDescent="0.3">
      <c r="A15" s="456" t="str">
        <f>IF(D54&gt;0,'Plan de traitement'!A12,"")</f>
        <v/>
      </c>
      <c r="B15" s="457"/>
      <c r="C15" s="457"/>
      <c r="D15" s="458"/>
      <c r="E15" s="144"/>
    </row>
    <row r="16" spans="1:12" ht="44.25" customHeight="1" thickBot="1" x14ac:dyDescent="0.3">
      <c r="A16" s="456" t="str">
        <f>'Plan de traitement'!A13:T13</f>
        <v/>
      </c>
      <c r="B16" s="457"/>
      <c r="C16" s="457"/>
      <c r="D16" s="458"/>
    </row>
    <row r="17" spans="1:5" ht="36" customHeight="1" thickBot="1" x14ac:dyDescent="0.3">
      <c r="A17" s="146"/>
      <c r="B17" s="146"/>
      <c r="C17" s="146"/>
      <c r="D17" s="146"/>
      <c r="E17" s="144"/>
    </row>
    <row r="18" spans="1:5" ht="36" customHeight="1" x14ac:dyDescent="0.25">
      <c r="A18" s="489" t="str">
        <f>'Plan de traitement'!A30:C30</f>
        <v xml:space="preserve">Mesures de réduction de la dérive </v>
      </c>
      <c r="B18" s="483">
        <f>'Plan de traitement'!A31</f>
        <v>0</v>
      </c>
      <c r="C18" s="483"/>
      <c r="D18" s="484"/>
      <c r="E18" s="144"/>
    </row>
    <row r="19" spans="1:5" ht="36" customHeight="1" x14ac:dyDescent="0.25">
      <c r="A19" s="490"/>
      <c r="B19" s="485">
        <f>'Plan de traitement'!A32</f>
        <v>0</v>
      </c>
      <c r="C19" s="485"/>
      <c r="D19" s="486"/>
      <c r="E19" s="144"/>
    </row>
    <row r="20" spans="1:5" ht="36" customHeight="1" thickBot="1" x14ac:dyDescent="0.3">
      <c r="A20" s="491"/>
      <c r="B20" s="487">
        <f>'Plan de traitement'!A33</f>
        <v>0</v>
      </c>
      <c r="C20" s="487"/>
      <c r="D20" s="488"/>
      <c r="E20" s="144"/>
    </row>
    <row r="21" spans="1:5" ht="42" customHeight="1" thickBot="1" x14ac:dyDescent="0.3">
      <c r="A21" s="147" t="s">
        <v>86</v>
      </c>
      <c r="B21" s="148" t="str">
        <f>'Plan de traitement'!I29</f>
        <v>Min. 1 point contre dérive</v>
      </c>
      <c r="C21" s="140" t="s">
        <v>84</v>
      </c>
    </row>
    <row r="22" spans="1:5" ht="38.25" thickBot="1" x14ac:dyDescent="0.35">
      <c r="A22" s="149" t="s">
        <v>92</v>
      </c>
      <c r="B22" s="150">
        <f>'Plan de traitement'!I28</f>
        <v>0</v>
      </c>
      <c r="C22" s="140" t="s">
        <v>83</v>
      </c>
      <c r="D22" s="121"/>
    </row>
    <row r="23" spans="1:5" ht="36.75" customHeight="1" thickBot="1" x14ac:dyDescent="0.35">
      <c r="A23" s="149" t="str">
        <f>'Plan de traitement'!J15</f>
        <v>Biotopes ou parcelles voisines en fleur,ZNT</v>
      </c>
      <c r="B23" s="150">
        <f>'Plan de traitement'!J28</f>
        <v>0</v>
      </c>
      <c r="C23" s="140" t="s">
        <v>83</v>
      </c>
      <c r="D23" s="121"/>
    </row>
    <row r="24" spans="1:5" ht="38.25" thickBot="1" x14ac:dyDescent="0.35">
      <c r="A24" s="151" t="str">
        <f>'Plan de traitement'!K15</f>
        <v>Zones Résidences/publiques ZNT en m.</v>
      </c>
      <c r="B24" s="152">
        <f>'Plan de traitement'!K28</f>
        <v>0</v>
      </c>
      <c r="C24" s="140" t="s">
        <v>83</v>
      </c>
      <c r="D24" s="121"/>
    </row>
    <row r="25" spans="1:5" ht="15.75" thickBot="1" x14ac:dyDescent="0.3"/>
    <row r="26" spans="1:5" x14ac:dyDescent="0.25">
      <c r="A26" s="468" t="str">
        <f>'Plan de traitement'!A36:C36</f>
        <v>Mesures de réduction du ruissellement</v>
      </c>
      <c r="B26" s="471" t="str">
        <f>IF('Plan de traitement'!A38="","",CONCATENATE("Mesure déjà prise sur parcelle:","",'Plan de traitement'!A38))</f>
        <v/>
      </c>
      <c r="C26" s="472"/>
      <c r="D26" s="473"/>
    </row>
    <row r="27" spans="1:5" x14ac:dyDescent="0.25">
      <c r="A27" s="469"/>
      <c r="B27" s="462">
        <f>IF('Plan de traitement'!D40="Mesure déjà choisie",0,'Plan de traitement'!A40)</f>
        <v>0</v>
      </c>
      <c r="C27" s="463"/>
      <c r="D27" s="464"/>
    </row>
    <row r="28" spans="1:5" ht="22.5" customHeight="1" x14ac:dyDescent="0.25">
      <c r="A28" s="469"/>
      <c r="B28" s="462">
        <f>IF('Plan de traitement'!D41="Mesure déjà choisie",0,'Plan de traitement'!A41)</f>
        <v>0</v>
      </c>
      <c r="C28" s="463"/>
      <c r="D28" s="464"/>
    </row>
    <row r="29" spans="1:5" x14ac:dyDescent="0.25">
      <c r="A29" s="469"/>
      <c r="B29" s="462">
        <f>'Plan de traitement'!A42</f>
        <v>0</v>
      </c>
      <c r="C29" s="463"/>
      <c r="D29" s="464"/>
    </row>
    <row r="30" spans="1:5" ht="21.75" customHeight="1" thickBot="1" x14ac:dyDescent="0.3">
      <c r="A30" s="470"/>
      <c r="B30" s="465">
        <f>'Plan de traitement'!A43</f>
        <v>0</v>
      </c>
      <c r="C30" s="466"/>
      <c r="D30" s="467"/>
    </row>
    <row r="31" spans="1:5" ht="54" customHeight="1" thickBot="1" x14ac:dyDescent="0.35">
      <c r="A31" s="151" t="s">
        <v>102</v>
      </c>
      <c r="B31" s="153" t="str">
        <f>'Plan de traitement'!L29</f>
        <v>Exigences respectées</v>
      </c>
      <c r="C31" s="140" t="s">
        <v>84</v>
      </c>
      <c r="D31" s="121"/>
    </row>
    <row r="32" spans="1:5" ht="25.5" customHeight="1" x14ac:dyDescent="0.25">
      <c r="A32" s="154"/>
      <c r="B32" s="155"/>
      <c r="C32" s="155"/>
      <c r="D32" s="155"/>
    </row>
    <row r="33" spans="1:33" ht="25.5" customHeight="1" thickBot="1" x14ac:dyDescent="0.3">
      <c r="A33" s="154"/>
      <c r="B33" s="155"/>
      <c r="C33" s="155"/>
      <c r="D33" s="155"/>
    </row>
    <row r="34" spans="1:33" ht="25.5" customHeight="1" thickBot="1" x14ac:dyDescent="0.3">
      <c r="A34" s="151" t="s">
        <v>62</v>
      </c>
      <c r="B34" s="38">
        <f>'Plan de traitement'!O28</f>
        <v>0</v>
      </c>
      <c r="C34" s="155"/>
      <c r="D34" s="155"/>
    </row>
    <row r="35" spans="1:33" ht="33.75" customHeight="1" thickBot="1" x14ac:dyDescent="0.3">
      <c r="A35" s="151" t="s">
        <v>97</v>
      </c>
      <c r="B35" s="156" t="str">
        <f>'Plan de traitement'!O29</f>
        <v>Pas de délai d'attente, mais respecter les bonnes pratiques</v>
      </c>
      <c r="C35" s="155"/>
      <c r="D35" s="155"/>
    </row>
    <row r="36" spans="1:33" ht="25.5" customHeight="1" thickBot="1" x14ac:dyDescent="0.3">
      <c r="A36" s="154"/>
      <c r="B36" s="155"/>
      <c r="C36" s="155"/>
      <c r="D36" s="155"/>
    </row>
    <row r="37" spans="1:33" ht="39" customHeight="1" thickBot="1" x14ac:dyDescent="0.3">
      <c r="A37" s="459" t="s">
        <v>80</v>
      </c>
      <c r="B37" s="460"/>
      <c r="C37" s="460"/>
      <c r="D37" s="460"/>
      <c r="E37" s="460"/>
      <c r="F37" s="460"/>
      <c r="G37" s="460"/>
      <c r="H37" s="460"/>
      <c r="I37" s="460"/>
      <c r="J37" s="460"/>
      <c r="K37" s="460"/>
      <c r="L37" s="460"/>
      <c r="M37" s="460"/>
      <c r="N37" s="461"/>
      <c r="O37" s="474" t="s">
        <v>113</v>
      </c>
      <c r="P37" s="475"/>
      <c r="Q37" s="475"/>
      <c r="R37" s="475"/>
      <c r="S37" s="475"/>
      <c r="T37" s="475"/>
      <c r="U37" s="475"/>
      <c r="V37" s="475"/>
      <c r="W37" s="475"/>
      <c r="X37" s="475"/>
      <c r="Y37" s="475"/>
      <c r="Z37" s="475"/>
      <c r="AA37" s="475"/>
      <c r="AB37" s="475"/>
      <c r="AC37" s="475"/>
      <c r="AD37" s="476"/>
      <c r="AE37" s="381" t="s">
        <v>270</v>
      </c>
      <c r="AF37" s="382"/>
      <c r="AG37" s="383"/>
    </row>
    <row r="38" spans="1:33" ht="168" customHeight="1" thickBot="1" x14ac:dyDescent="0.3">
      <c r="A38" s="158" t="s">
        <v>11</v>
      </c>
      <c r="B38" s="67" t="s">
        <v>12</v>
      </c>
      <c r="C38" s="67" t="s">
        <v>13</v>
      </c>
      <c r="D38" s="67" t="s">
        <v>35</v>
      </c>
      <c r="E38" s="67" t="s">
        <v>81</v>
      </c>
      <c r="F38" s="67" t="s">
        <v>5</v>
      </c>
      <c r="G38" s="67" t="s">
        <v>44</v>
      </c>
      <c r="H38" s="67" t="s">
        <v>39</v>
      </c>
      <c r="I38" s="67" t="s">
        <v>124</v>
      </c>
      <c r="J38" s="67" t="s">
        <v>82</v>
      </c>
      <c r="K38" s="159" t="s">
        <v>260</v>
      </c>
      <c r="L38" s="159" t="s">
        <v>43</v>
      </c>
      <c r="M38" s="160" t="s">
        <v>89</v>
      </c>
      <c r="N38" s="326" t="s">
        <v>122</v>
      </c>
      <c r="O38" s="330" t="str">
        <f>'Plan de traitement'!X15</f>
        <v>Blé</v>
      </c>
      <c r="P38" s="331" t="str">
        <f>'Plan de traitement'!Y15</f>
        <v>Orge</v>
      </c>
      <c r="Q38" s="331" t="str">
        <f>'Plan de traitement'!Z15</f>
        <v>Betteraves</v>
      </c>
      <c r="R38" s="331" t="str">
        <f>'Plan de traitement'!AA15</f>
        <v>Pdt</v>
      </c>
      <c r="S38" s="331" t="str">
        <f>'Plan de traitement'!AB15</f>
        <v>Maïs</v>
      </c>
      <c r="T38" s="331" t="str">
        <f>'Plan de traitement'!AC15</f>
        <v>Colza</v>
      </c>
      <c r="U38" s="331" t="str">
        <f>'Plan de traitement'!AD15</f>
        <v>Soja</v>
      </c>
      <c r="V38" s="331" t="str">
        <f>'Plan de traitement'!AE15</f>
        <v>Tournesol</v>
      </c>
      <c r="W38" s="331" t="str">
        <f>'Plan de traitement'!AF15</f>
        <v>Pois</v>
      </c>
      <c r="X38" s="331" t="str">
        <f>'Plan de traitement'!AG15</f>
        <v>Sorgho</v>
      </c>
      <c r="Y38" s="331" t="str">
        <f>'Plan de traitement'!AH15</f>
        <v>Féverole</v>
      </c>
      <c r="Z38" s="331" t="str">
        <f>'Plan de traitement'!AI15</f>
        <v>Lupin</v>
      </c>
      <c r="AA38" s="331" t="str">
        <f>'Plan de traitement'!AJ15</f>
        <v>Lin</v>
      </c>
      <c r="AB38" s="331" t="str">
        <f>'Plan de traitement'!AK15</f>
        <v>Tabac</v>
      </c>
      <c r="AC38" s="331" t="str">
        <f>'Plan de traitement'!AL15</f>
        <v>Prairie</v>
      </c>
      <c r="AD38" s="81" t="str">
        <f>'Plan de traitement'!AM15</f>
        <v>Colonne1</v>
      </c>
      <c r="AE38" s="256" t="str">
        <f>'Plan de traitement'!AN15</f>
        <v>Matière active 1</v>
      </c>
      <c r="AF38" s="81" t="str">
        <f>'Plan de traitement'!AO15</f>
        <v>Matière active 2</v>
      </c>
      <c r="AG38" s="81" t="str">
        <f>'Plan de traitement'!AP15</f>
        <v>Matière active 3</v>
      </c>
    </row>
    <row r="39" spans="1:33" ht="18.75" x14ac:dyDescent="0.25">
      <c r="A39" s="161" t="str">
        <f>'Plan de traitement'!A16</f>
        <v>Kusak SG</v>
      </c>
      <c r="B39" s="162" t="str">
        <f>'Plan de traitement'!B16</f>
        <v>Om</v>
      </c>
      <c r="C39" s="162" t="str">
        <f>'Plan de traitement'!C16</f>
        <v>W-5320-3</v>
      </c>
      <c r="D39" s="84" t="str">
        <f>'Plan de traitement'!D16</f>
        <v>H</v>
      </c>
      <c r="E39" s="162" t="str">
        <f>IF('Plan de traitement'!$D$4="Oui",IF('Plan de traitement'!G16="Oui","Produit interdit sur cette parcelle",""),"")</f>
        <v>Produit interdit sur cette parcelle</v>
      </c>
      <c r="F39" s="162" t="str">
        <f>IF('Plan de traitement'!$E$4="S 1","Produit interdit sur cette parcelle",IF('Plan de traitement'!$E$4="Oui",IF('Plan de traitement'!H16="Interdit","Produit interdit sur cette parcelle",""),""))</f>
        <v/>
      </c>
      <c r="G39" s="162" t="str">
        <f>'Plan de traitement'!M16</f>
        <v>0.96 kg BENTAZONE/2 ans</v>
      </c>
      <c r="H39" s="162">
        <f>'Plan de traitement'!N16</f>
        <v>0</v>
      </c>
      <c r="I39" s="162">
        <f>'Plan de traitement'!P16</f>
        <v>0</v>
      </c>
      <c r="J39" s="163" t="str">
        <f>IF('Plan de traitement'!R16="Non","",'Plan de traitement'!R16)</f>
        <v/>
      </c>
      <c r="K39" s="164" t="str">
        <f>'Plan de traitement'!S16</f>
        <v/>
      </c>
      <c r="L39" s="164" t="str">
        <f>'Plan de traitement'!T16</f>
        <v/>
      </c>
      <c r="M39" s="165">
        <f>'Plan de traitement'!V16</f>
        <v>0.58320000000000005</v>
      </c>
      <c r="N39" s="327">
        <f>IF(Tableau5[[#This Row],[Quantités totales par traitement pour la parcelle]]="","",((Tableau5[[#This Row],[Quantités totales par traitement pour la parcelle]]/$B$6)*100))</f>
        <v>0.24000000000000002</v>
      </c>
      <c r="O39" s="263">
        <f>'Plan de traitement'!X16</f>
        <v>2</v>
      </c>
      <c r="P39" s="166">
        <f>'Plan de traitement'!Y16</f>
        <v>2</v>
      </c>
      <c r="Q39" s="166">
        <f>'Plan de traitement'!Z16</f>
        <v>0</v>
      </c>
      <c r="R39" s="166">
        <f>'Plan de traitement'!AA16</f>
        <v>2</v>
      </c>
      <c r="S39" s="166">
        <f>'Plan de traitement'!AB16</f>
        <v>2</v>
      </c>
      <c r="T39" s="166">
        <f>'Plan de traitement'!AC16</f>
        <v>0</v>
      </c>
      <c r="U39" s="166">
        <f>'Plan de traitement'!AD16</f>
        <v>2</v>
      </c>
      <c r="V39" s="166">
        <f>'Plan de traitement'!AE16</f>
        <v>0</v>
      </c>
      <c r="W39" s="166">
        <f>'Plan de traitement'!AF16</f>
        <v>2</v>
      </c>
      <c r="X39" s="166">
        <f>'Plan de traitement'!AG16</f>
        <v>0</v>
      </c>
      <c r="Y39" s="166">
        <f>'Plan de traitement'!AH16</f>
        <v>0</v>
      </c>
      <c r="Z39" s="166">
        <f>'Plan de traitement'!AI16</f>
        <v>0</v>
      </c>
      <c r="AA39" s="166">
        <f>'Plan de traitement'!AJ16</f>
        <v>2</v>
      </c>
      <c r="AB39" s="166">
        <f>'Plan de traitement'!AK16</f>
        <v>0</v>
      </c>
      <c r="AC39" s="166">
        <f>'Plan de traitement'!AL16</f>
        <v>2</v>
      </c>
      <c r="AD39" s="167">
        <f>'Plan de traitement'!AM16</f>
        <v>0</v>
      </c>
      <c r="AE39" s="347" t="str">
        <f>'Plan de traitement'!AN16</f>
        <v>bentazone</v>
      </c>
      <c r="AF39" s="348">
        <f>'Plan de traitement'!AO16</f>
        <v>0</v>
      </c>
      <c r="AG39" s="349">
        <f>'Plan de traitement'!AP16</f>
        <v>0</v>
      </c>
    </row>
    <row r="40" spans="1:33" ht="78" customHeight="1" x14ac:dyDescent="0.25">
      <c r="A40" s="161">
        <f>'Plan de traitement'!A17</f>
        <v>0</v>
      </c>
      <c r="B40" s="84" t="str">
        <f>'Plan de traitement'!B17</f>
        <v/>
      </c>
      <c r="C40" s="84" t="str">
        <f>'Plan de traitement'!C17</f>
        <v/>
      </c>
      <c r="D40" s="84" t="str">
        <f>'Plan de traitement'!D17</f>
        <v/>
      </c>
      <c r="E40" s="162" t="str">
        <f>IF('Plan de traitement'!$D$4="Oui",IF('Plan de traitement'!G17="Oui","Produit interdit sur cette parcelle",""),"")</f>
        <v/>
      </c>
      <c r="F40" s="162" t="str">
        <f>IF('Plan de traitement'!$E$4="S 1","Produit interdit sur cette parcelle",IF('Plan de traitement'!$E$4="Oui",IF('Plan de traitement'!H17="Interdit","Produit interdit sur cette parcelle",""),""))</f>
        <v/>
      </c>
      <c r="G40" s="84">
        <f>'Plan de traitement'!M17</f>
        <v>0</v>
      </c>
      <c r="H40" s="162" t="str">
        <f>'Plan de traitement'!N17</f>
        <v/>
      </c>
      <c r="I40" s="162" t="str">
        <f>'Plan de traitement'!P17</f>
        <v/>
      </c>
      <c r="J40" s="168" t="str">
        <f>IF('Plan de traitement'!R17="Non","",'Plan de traitement'!R17)</f>
        <v/>
      </c>
      <c r="K40" s="164" t="str">
        <f>'Plan de traitement'!S17</f>
        <v/>
      </c>
      <c r="L40" s="169" t="str">
        <f>'Plan de traitement'!T17</f>
        <v/>
      </c>
      <c r="M40" s="170" t="str">
        <f>'Plan de traitement'!V17</f>
        <v/>
      </c>
      <c r="N40" s="328" t="str">
        <f>IF(Tableau5[[#This Row],[Quantités totales par traitement pour la parcelle]]="","",((Tableau5[[#This Row],[Quantités totales par traitement pour la parcelle]]/$B$6)*100))</f>
        <v/>
      </c>
      <c r="O40" s="100" t="str">
        <f>'Plan de traitement'!X17</f>
        <v/>
      </c>
      <c r="P40" s="96" t="str">
        <f>'Plan de traitement'!Y17</f>
        <v/>
      </c>
      <c r="Q40" s="96" t="str">
        <f>'Plan de traitement'!Z17</f>
        <v/>
      </c>
      <c r="R40" s="96" t="str">
        <f>'Plan de traitement'!AA17</f>
        <v/>
      </c>
      <c r="S40" s="96" t="str">
        <f>'Plan de traitement'!AB17</f>
        <v/>
      </c>
      <c r="T40" s="96" t="str">
        <f>'Plan de traitement'!AC17</f>
        <v/>
      </c>
      <c r="U40" s="96" t="str">
        <f>'Plan de traitement'!AD17</f>
        <v/>
      </c>
      <c r="V40" s="96" t="str">
        <f>'Plan de traitement'!AE17</f>
        <v/>
      </c>
      <c r="W40" s="96" t="str">
        <f>'Plan de traitement'!AF17</f>
        <v/>
      </c>
      <c r="X40" s="96" t="str">
        <f>'Plan de traitement'!AG17</f>
        <v/>
      </c>
      <c r="Y40" s="96" t="str">
        <f>'Plan de traitement'!AH17</f>
        <v/>
      </c>
      <c r="Z40" s="96" t="str">
        <f>'Plan de traitement'!AI17</f>
        <v/>
      </c>
      <c r="AA40" s="96" t="str">
        <f>'Plan de traitement'!AJ17</f>
        <v/>
      </c>
      <c r="AB40" s="96" t="str">
        <f>'Plan de traitement'!AK17</f>
        <v/>
      </c>
      <c r="AC40" s="96" t="str">
        <f>'Plan de traitement'!AL17</f>
        <v/>
      </c>
      <c r="AD40" s="101" t="str">
        <f>'Plan de traitement'!AM17</f>
        <v/>
      </c>
      <c r="AE40" s="350" t="str">
        <f>'Plan de traitement'!AN17</f>
        <v/>
      </c>
      <c r="AF40" s="84" t="str">
        <f>'Plan de traitement'!AO17</f>
        <v/>
      </c>
      <c r="AG40" s="99" t="str">
        <f>'Plan de traitement'!AP17</f>
        <v/>
      </c>
    </row>
    <row r="41" spans="1:33" ht="18.75" x14ac:dyDescent="0.25">
      <c r="A41" s="161">
        <f>'Plan de traitement'!A18</f>
        <v>0</v>
      </c>
      <c r="B41" s="84" t="str">
        <f>'Plan de traitement'!B18</f>
        <v/>
      </c>
      <c r="C41" s="84" t="str">
        <f>'Plan de traitement'!C18</f>
        <v/>
      </c>
      <c r="D41" s="84" t="str">
        <f>'Plan de traitement'!D18</f>
        <v/>
      </c>
      <c r="E41" s="162" t="str">
        <f>IF('Plan de traitement'!$D$4="Oui",IF('Plan de traitement'!G18="Oui","Produit interdit sur cette parcelle",""),"")</f>
        <v/>
      </c>
      <c r="F41" s="162" t="str">
        <f>IF('Plan de traitement'!$E$4="S 1","Produit interdit sur cette parcelle",IF('Plan de traitement'!$E$4="Oui",IF('Plan de traitement'!H18="Interdit","Produit interdit sur cette parcelle",""),""))</f>
        <v/>
      </c>
      <c r="G41" s="84">
        <f>'Plan de traitement'!M18</f>
        <v>0</v>
      </c>
      <c r="H41" s="162" t="str">
        <f>'Plan de traitement'!N18</f>
        <v/>
      </c>
      <c r="I41" s="162" t="str">
        <f>'Plan de traitement'!P18</f>
        <v/>
      </c>
      <c r="J41" s="168" t="str">
        <f>IF('Plan de traitement'!R18="Non","",'Plan de traitement'!R18)</f>
        <v/>
      </c>
      <c r="K41" s="164" t="str">
        <f>'Plan de traitement'!S18</f>
        <v/>
      </c>
      <c r="L41" s="169" t="str">
        <f>'Plan de traitement'!T18</f>
        <v/>
      </c>
      <c r="M41" s="170" t="str">
        <f>'Plan de traitement'!V18</f>
        <v/>
      </c>
      <c r="N41" s="328" t="str">
        <f>IF(Tableau5[[#This Row],[Quantités totales par traitement pour la parcelle]]="","",((Tableau5[[#This Row],[Quantités totales par traitement pour la parcelle]]/$B$6)*100))</f>
        <v/>
      </c>
      <c r="O41" s="264" t="str">
        <f>'Plan de traitement'!X18</f>
        <v/>
      </c>
      <c r="P41" s="172" t="str">
        <f>'Plan de traitement'!Y18</f>
        <v/>
      </c>
      <c r="Q41" s="172" t="str">
        <f>'Plan de traitement'!Z18</f>
        <v/>
      </c>
      <c r="R41" s="172" t="str">
        <f>'Plan de traitement'!AA18</f>
        <v/>
      </c>
      <c r="S41" s="172" t="str">
        <f>'Plan de traitement'!AB18</f>
        <v/>
      </c>
      <c r="T41" s="172" t="str">
        <f>'Plan de traitement'!AC18</f>
        <v/>
      </c>
      <c r="U41" s="172" t="str">
        <f>'Plan de traitement'!AD18</f>
        <v/>
      </c>
      <c r="V41" s="172" t="str">
        <f>'Plan de traitement'!AE18</f>
        <v/>
      </c>
      <c r="W41" s="172" t="str">
        <f>'Plan de traitement'!AF18</f>
        <v/>
      </c>
      <c r="X41" s="172" t="str">
        <f>'Plan de traitement'!AG18</f>
        <v/>
      </c>
      <c r="Y41" s="172" t="str">
        <f>'Plan de traitement'!AH18</f>
        <v/>
      </c>
      <c r="Z41" s="172" t="str">
        <f>'Plan de traitement'!AI18</f>
        <v/>
      </c>
      <c r="AA41" s="172" t="str">
        <f>'Plan de traitement'!AJ18</f>
        <v/>
      </c>
      <c r="AB41" s="172" t="str">
        <f>'Plan de traitement'!AK18</f>
        <v/>
      </c>
      <c r="AC41" s="172" t="str">
        <f>'Plan de traitement'!AL18</f>
        <v/>
      </c>
      <c r="AD41" s="173" t="str">
        <f>'Plan de traitement'!AM18</f>
        <v/>
      </c>
      <c r="AE41" s="351" t="str">
        <f>'Plan de traitement'!AN18</f>
        <v/>
      </c>
      <c r="AF41" s="352" t="str">
        <f>'Plan de traitement'!AO18</f>
        <v/>
      </c>
      <c r="AG41" s="353" t="str">
        <f>'Plan de traitement'!AP18</f>
        <v/>
      </c>
    </row>
    <row r="42" spans="1:33" ht="18.75" x14ac:dyDescent="0.25">
      <c r="A42" s="161">
        <f>'Plan de traitement'!A19</f>
        <v>0</v>
      </c>
      <c r="B42" s="84" t="str">
        <f>'Plan de traitement'!B19</f>
        <v/>
      </c>
      <c r="C42" s="84" t="str">
        <f>'Plan de traitement'!C19</f>
        <v/>
      </c>
      <c r="D42" s="84" t="str">
        <f>'Plan de traitement'!D19</f>
        <v/>
      </c>
      <c r="E42" s="162" t="str">
        <f>IF('Plan de traitement'!$D$4="Oui",IF('Plan de traitement'!G19="Oui","Produit interdit sur cette parcelle",""),"")</f>
        <v/>
      </c>
      <c r="F42" s="162" t="str">
        <f>IF('Plan de traitement'!$E$4="S 1","Produit interdit sur cette parcelle",IF('Plan de traitement'!$E$4="Oui",IF('Plan de traitement'!H19="Interdit","Produit interdit sur cette parcelle",""),""))</f>
        <v/>
      </c>
      <c r="G42" s="84">
        <f>'Plan de traitement'!M19</f>
        <v>0</v>
      </c>
      <c r="H42" s="162" t="str">
        <f>'Plan de traitement'!N19</f>
        <v/>
      </c>
      <c r="I42" s="162" t="str">
        <f>'Plan de traitement'!P19</f>
        <v/>
      </c>
      <c r="J42" s="168" t="str">
        <f>IF('Plan de traitement'!R19="Non","",'Plan de traitement'!R19)</f>
        <v/>
      </c>
      <c r="K42" s="164" t="str">
        <f>'Plan de traitement'!S19</f>
        <v/>
      </c>
      <c r="L42" s="169" t="str">
        <f>'Plan de traitement'!T19</f>
        <v/>
      </c>
      <c r="M42" s="170" t="str">
        <f>'Plan de traitement'!V19</f>
        <v/>
      </c>
      <c r="N42" s="328" t="str">
        <f>IF(Tableau5[[#This Row],[Quantités totales par traitement pour la parcelle]]="","",((Tableau5[[#This Row],[Quantités totales par traitement pour la parcelle]]/$B$6)*100))</f>
        <v/>
      </c>
      <c r="O42" s="100" t="str">
        <f>'Plan de traitement'!X19</f>
        <v/>
      </c>
      <c r="P42" s="96" t="str">
        <f>'Plan de traitement'!Y19</f>
        <v/>
      </c>
      <c r="Q42" s="96" t="str">
        <f>'Plan de traitement'!Z19</f>
        <v/>
      </c>
      <c r="R42" s="96" t="str">
        <f>'Plan de traitement'!AA19</f>
        <v/>
      </c>
      <c r="S42" s="96" t="str">
        <f>'Plan de traitement'!AB19</f>
        <v/>
      </c>
      <c r="T42" s="96" t="str">
        <f>'Plan de traitement'!AC19</f>
        <v/>
      </c>
      <c r="U42" s="96" t="str">
        <f>'Plan de traitement'!AD19</f>
        <v/>
      </c>
      <c r="V42" s="96" t="str">
        <f>'Plan de traitement'!AE19</f>
        <v/>
      </c>
      <c r="W42" s="96" t="str">
        <f>'Plan de traitement'!AF19</f>
        <v/>
      </c>
      <c r="X42" s="96" t="str">
        <f>'Plan de traitement'!AG19</f>
        <v/>
      </c>
      <c r="Y42" s="96" t="str">
        <f>'Plan de traitement'!AH19</f>
        <v/>
      </c>
      <c r="Z42" s="96" t="str">
        <f>'Plan de traitement'!AI19</f>
        <v/>
      </c>
      <c r="AA42" s="96" t="str">
        <f>'Plan de traitement'!AJ19</f>
        <v/>
      </c>
      <c r="AB42" s="96" t="str">
        <f>'Plan de traitement'!AK19</f>
        <v/>
      </c>
      <c r="AC42" s="96" t="str">
        <f>'Plan de traitement'!AL19</f>
        <v/>
      </c>
      <c r="AD42" s="101" t="str">
        <f>'Plan de traitement'!AM19</f>
        <v/>
      </c>
      <c r="AE42" s="350" t="str">
        <f>'Plan de traitement'!AN19</f>
        <v/>
      </c>
      <c r="AF42" s="84" t="str">
        <f>'Plan de traitement'!AO19</f>
        <v/>
      </c>
      <c r="AG42" s="99" t="str">
        <f>'Plan de traitement'!AP19</f>
        <v/>
      </c>
    </row>
    <row r="43" spans="1:33" ht="81.75" customHeight="1" x14ac:dyDescent="0.25">
      <c r="A43" s="161">
        <f>'Plan de traitement'!A20</f>
        <v>0</v>
      </c>
      <c r="B43" s="84" t="str">
        <f>'Plan de traitement'!B20</f>
        <v/>
      </c>
      <c r="C43" s="84" t="str">
        <f>'Plan de traitement'!C20</f>
        <v/>
      </c>
      <c r="D43" s="84" t="str">
        <f>'Plan de traitement'!D20</f>
        <v/>
      </c>
      <c r="E43" s="162" t="str">
        <f>IF('Plan de traitement'!$D$4="Oui",IF('Plan de traitement'!G20="Oui","Produit interdit sur cette parcelle",""),"")</f>
        <v/>
      </c>
      <c r="F43" s="162" t="str">
        <f>IF('Plan de traitement'!$E$4="S 1","Produit interdit sur cette parcelle",IF('Plan de traitement'!$E$4="Oui",IF('Plan de traitement'!H20="Interdit","Produit interdit sur cette parcelle",""),""))</f>
        <v/>
      </c>
      <c r="G43" s="84">
        <f>'Plan de traitement'!M20</f>
        <v>0</v>
      </c>
      <c r="H43" s="162" t="str">
        <f>'Plan de traitement'!N20</f>
        <v/>
      </c>
      <c r="I43" s="162" t="str">
        <f>'Plan de traitement'!P20</f>
        <v/>
      </c>
      <c r="J43" s="168" t="str">
        <f>IF('Plan de traitement'!R20="Non","",'Plan de traitement'!R20)</f>
        <v/>
      </c>
      <c r="K43" s="164" t="str">
        <f>'Plan de traitement'!S20</f>
        <v/>
      </c>
      <c r="L43" s="169" t="str">
        <f>'Plan de traitement'!T20</f>
        <v/>
      </c>
      <c r="M43" s="170" t="str">
        <f>'Plan de traitement'!V20</f>
        <v/>
      </c>
      <c r="N43" s="328" t="str">
        <f>IF(Tableau5[[#This Row],[Quantités totales par traitement pour la parcelle]]="","",((Tableau5[[#This Row],[Quantités totales par traitement pour la parcelle]]/$B$6)*100))</f>
        <v/>
      </c>
      <c r="O43" s="264" t="str">
        <f>'Plan de traitement'!X20</f>
        <v/>
      </c>
      <c r="P43" s="172" t="str">
        <f>'Plan de traitement'!Y20</f>
        <v/>
      </c>
      <c r="Q43" s="172" t="str">
        <f>'Plan de traitement'!Z20</f>
        <v/>
      </c>
      <c r="R43" s="172" t="str">
        <f>'Plan de traitement'!AA20</f>
        <v/>
      </c>
      <c r="S43" s="172" t="str">
        <f>'Plan de traitement'!AB20</f>
        <v/>
      </c>
      <c r="T43" s="172" t="str">
        <f>'Plan de traitement'!AC20</f>
        <v/>
      </c>
      <c r="U43" s="172" t="str">
        <f>'Plan de traitement'!AD20</f>
        <v/>
      </c>
      <c r="V43" s="172" t="str">
        <f>'Plan de traitement'!AE20</f>
        <v/>
      </c>
      <c r="W43" s="172" t="str">
        <f>'Plan de traitement'!AF20</f>
        <v/>
      </c>
      <c r="X43" s="172" t="str">
        <f>'Plan de traitement'!AG20</f>
        <v/>
      </c>
      <c r="Y43" s="172" t="str">
        <f>'Plan de traitement'!AH20</f>
        <v/>
      </c>
      <c r="Z43" s="172" t="str">
        <f>'Plan de traitement'!AI20</f>
        <v/>
      </c>
      <c r="AA43" s="172" t="str">
        <f>'Plan de traitement'!AJ20</f>
        <v/>
      </c>
      <c r="AB43" s="172" t="str">
        <f>'Plan de traitement'!AK20</f>
        <v/>
      </c>
      <c r="AC43" s="172" t="str">
        <f>'Plan de traitement'!AL20</f>
        <v/>
      </c>
      <c r="AD43" s="173" t="str">
        <f>'Plan de traitement'!AM20</f>
        <v/>
      </c>
      <c r="AE43" s="351" t="str">
        <f>'Plan de traitement'!AN20</f>
        <v/>
      </c>
      <c r="AF43" s="352" t="str">
        <f>'Plan de traitement'!AO20</f>
        <v/>
      </c>
      <c r="AG43" s="353" t="str">
        <f>'Plan de traitement'!AP20</f>
        <v/>
      </c>
    </row>
    <row r="44" spans="1:33" ht="37.9" customHeight="1" x14ac:dyDescent="0.25">
      <c r="A44" s="161">
        <f>'Plan de traitement'!A21</f>
        <v>0</v>
      </c>
      <c r="B44" s="84" t="str">
        <f>'Plan de traitement'!B21</f>
        <v/>
      </c>
      <c r="C44" s="84" t="str">
        <f>'Plan de traitement'!C21</f>
        <v/>
      </c>
      <c r="D44" s="84" t="str">
        <f>'Plan de traitement'!D21</f>
        <v/>
      </c>
      <c r="E44" s="162" t="str">
        <f>IF('Plan de traitement'!$D$4="Oui",IF('Plan de traitement'!G21="Oui","Produit interdit sur cette parcelle",""),"")</f>
        <v/>
      </c>
      <c r="F44" s="162" t="str">
        <f>IF('Plan de traitement'!$E$4="S 1","Produit interdit sur cette parcelle",IF('Plan de traitement'!$E$4="Oui",IF('Plan de traitement'!H21="Interdit","Produit interdit sur cette parcelle",""),""))</f>
        <v/>
      </c>
      <c r="G44" s="84">
        <f>'Plan de traitement'!M21</f>
        <v>0</v>
      </c>
      <c r="H44" s="162" t="str">
        <f>'Plan de traitement'!N21</f>
        <v/>
      </c>
      <c r="I44" s="162" t="str">
        <f>'Plan de traitement'!P21</f>
        <v/>
      </c>
      <c r="J44" s="168" t="str">
        <f>IF('Plan de traitement'!R21="Non","",'Plan de traitement'!R21)</f>
        <v/>
      </c>
      <c r="K44" s="164" t="str">
        <f>'Plan de traitement'!S21</f>
        <v/>
      </c>
      <c r="L44" s="169" t="str">
        <f>'Plan de traitement'!T21</f>
        <v/>
      </c>
      <c r="M44" s="170" t="str">
        <f>'Plan de traitement'!V21</f>
        <v/>
      </c>
      <c r="N44" s="328" t="str">
        <f>IF(Tableau5[[#This Row],[Quantités totales par traitement pour la parcelle]]="","",((Tableau5[[#This Row],[Quantités totales par traitement pour la parcelle]]/$B$6)*100))</f>
        <v/>
      </c>
      <c r="O44" s="100" t="str">
        <f>'Plan de traitement'!X21</f>
        <v/>
      </c>
      <c r="P44" s="96" t="str">
        <f>'Plan de traitement'!Y21</f>
        <v/>
      </c>
      <c r="Q44" s="96" t="str">
        <f>'Plan de traitement'!Z21</f>
        <v/>
      </c>
      <c r="R44" s="96" t="str">
        <f>'Plan de traitement'!AA21</f>
        <v/>
      </c>
      <c r="S44" s="96" t="str">
        <f>'Plan de traitement'!AB21</f>
        <v/>
      </c>
      <c r="T44" s="96" t="str">
        <f>'Plan de traitement'!AC21</f>
        <v/>
      </c>
      <c r="U44" s="96" t="str">
        <f>'Plan de traitement'!AD21</f>
        <v/>
      </c>
      <c r="V44" s="96" t="str">
        <f>'Plan de traitement'!AE21</f>
        <v/>
      </c>
      <c r="W44" s="96" t="str">
        <f>'Plan de traitement'!AF21</f>
        <v/>
      </c>
      <c r="X44" s="96" t="str">
        <f>'Plan de traitement'!AG21</f>
        <v/>
      </c>
      <c r="Y44" s="96" t="str">
        <f>'Plan de traitement'!AH21</f>
        <v/>
      </c>
      <c r="Z44" s="96" t="str">
        <f>'Plan de traitement'!AI21</f>
        <v/>
      </c>
      <c r="AA44" s="96" t="str">
        <f>'Plan de traitement'!AJ21</f>
        <v/>
      </c>
      <c r="AB44" s="96" t="str">
        <f>'Plan de traitement'!AK21</f>
        <v/>
      </c>
      <c r="AC44" s="96" t="str">
        <f>'Plan de traitement'!AL21</f>
        <v/>
      </c>
      <c r="AD44" s="101" t="str">
        <f>'Plan de traitement'!AM21</f>
        <v/>
      </c>
      <c r="AE44" s="350" t="str">
        <f>'Plan de traitement'!AN21</f>
        <v/>
      </c>
      <c r="AF44" s="84" t="str">
        <f>'Plan de traitement'!AO21</f>
        <v/>
      </c>
      <c r="AG44" s="99" t="str">
        <f>'Plan de traitement'!AP21</f>
        <v/>
      </c>
    </row>
    <row r="45" spans="1:33" ht="60" customHeight="1" thickBot="1" x14ac:dyDescent="0.3">
      <c r="A45" s="161">
        <f>'Plan de traitement'!A22</f>
        <v>0</v>
      </c>
      <c r="B45" s="109" t="str">
        <f>'Plan de traitement'!B22</f>
        <v/>
      </c>
      <c r="C45" s="109" t="str">
        <f>'Plan de traitement'!C22</f>
        <v/>
      </c>
      <c r="D45" s="84" t="str">
        <f>'Plan de traitement'!D22</f>
        <v/>
      </c>
      <c r="E45" s="162" t="str">
        <f>IF('Plan de traitement'!$D$4="Oui",IF('Plan de traitement'!G22="Oui","Produit interdit sur cette parcelle",""),"")</f>
        <v/>
      </c>
      <c r="F45" s="162" t="str">
        <f>IF('Plan de traitement'!$E$4="S 1","Produit interdit sur cette parcelle",IF('Plan de traitement'!$E$4="Oui",IF('Plan de traitement'!H22="Interdit","Produit interdit sur cette parcelle",""),""))</f>
        <v/>
      </c>
      <c r="G45" s="109">
        <f>'Plan de traitement'!M22</f>
        <v>0</v>
      </c>
      <c r="H45" s="162" t="str">
        <f>'Plan de traitement'!N22</f>
        <v/>
      </c>
      <c r="I45" s="162" t="str">
        <f>'Plan de traitement'!P22</f>
        <v/>
      </c>
      <c r="J45" s="174" t="str">
        <f>IF('Plan de traitement'!R22="Non","",'Plan de traitement'!R22)</f>
        <v/>
      </c>
      <c r="K45" s="164" t="str">
        <f>'Plan de traitement'!S22</f>
        <v/>
      </c>
      <c r="L45" s="175" t="str">
        <f>'Plan de traitement'!T22</f>
        <v/>
      </c>
      <c r="M45" s="176" t="str">
        <f>'Plan de traitement'!V22</f>
        <v/>
      </c>
      <c r="N45" s="329" t="str">
        <f>IF(Tableau5[[#This Row],[Quantités totales par traitement pour la parcelle]]="","",((Tableau5[[#This Row],[Quantités totales par traitement pour la parcelle]]/$B$6)*100))</f>
        <v/>
      </c>
      <c r="O45" s="265" t="str">
        <f>'Plan de traitement'!X22</f>
        <v/>
      </c>
      <c r="P45" s="177" t="str">
        <f>'Plan de traitement'!Y22</f>
        <v/>
      </c>
      <c r="Q45" s="177" t="str">
        <f>'Plan de traitement'!Z22</f>
        <v/>
      </c>
      <c r="R45" s="177" t="str">
        <f>'Plan de traitement'!AA22</f>
        <v/>
      </c>
      <c r="S45" s="177" t="str">
        <f>'Plan de traitement'!AB22</f>
        <v/>
      </c>
      <c r="T45" s="177" t="str">
        <f>'Plan de traitement'!AC22</f>
        <v/>
      </c>
      <c r="U45" s="177" t="str">
        <f>'Plan de traitement'!AD22</f>
        <v/>
      </c>
      <c r="V45" s="177" t="str">
        <f>'Plan de traitement'!AE22</f>
        <v/>
      </c>
      <c r="W45" s="177" t="str">
        <f>'Plan de traitement'!AF22</f>
        <v/>
      </c>
      <c r="X45" s="177" t="str">
        <f>'Plan de traitement'!AG22</f>
        <v/>
      </c>
      <c r="Y45" s="177" t="str">
        <f>'Plan de traitement'!AH22</f>
        <v/>
      </c>
      <c r="Z45" s="177" t="str">
        <f>'Plan de traitement'!AI22</f>
        <v/>
      </c>
      <c r="AA45" s="177" t="str">
        <f>'Plan de traitement'!AJ22</f>
        <v/>
      </c>
      <c r="AB45" s="177" t="str">
        <f>'Plan de traitement'!AK22</f>
        <v/>
      </c>
      <c r="AC45" s="177" t="str">
        <f>'Plan de traitement'!AL22</f>
        <v/>
      </c>
      <c r="AD45" s="178" t="str">
        <f>'Plan de traitement'!AM22</f>
        <v/>
      </c>
      <c r="AE45" s="354" t="str">
        <f>'Plan de traitement'!AN22</f>
        <v/>
      </c>
      <c r="AF45" s="355" t="str">
        <f>'Plan de traitement'!AO22</f>
        <v/>
      </c>
      <c r="AG45" s="356" t="str">
        <f>'Plan de traitement'!AP22</f>
        <v/>
      </c>
    </row>
    <row r="47" spans="1:33" ht="18.75" x14ac:dyDescent="0.25">
      <c r="A47" s="15">
        <f>IF('Plan de traitement'!$N$4="Oui",IF('En un coup d''oeil'!D39="H",1,0),0)</f>
        <v>0</v>
      </c>
      <c r="B47" s="15">
        <f>IF('Plan de traitement'!$M$4="Oui",IF('En un coup d''oeil'!D39="I",1,0),0)</f>
        <v>0</v>
      </c>
      <c r="C47" s="15">
        <f>IF('Plan de traitement'!$M$4="Oui",IF('En un coup d''oeil'!D39="F",1,0),0)</f>
        <v>0</v>
      </c>
      <c r="D47" s="15">
        <f>IF('Plan de traitement'!$M$4="Oui",IF('En un coup d''oeil'!D39="R",1,0),0)</f>
        <v>0</v>
      </c>
      <c r="E47" s="179">
        <f t="shared" ref="E47:F52" si="0">IF(E39="Produit interdit sur cette parcelle",1,0)</f>
        <v>1</v>
      </c>
      <c r="F47" s="15">
        <f t="shared" si="0"/>
        <v>0</v>
      </c>
      <c r="G47" s="15"/>
      <c r="H47" s="15"/>
      <c r="I47" s="15"/>
      <c r="J47" s="15">
        <f>IF('Plan de traitement'!$B$1&gt;'En un coup d''oeil'!J39,1,0)</f>
        <v>0</v>
      </c>
      <c r="O47" s="119" t="s">
        <v>115</v>
      </c>
      <c r="P47" s="119"/>
      <c r="Q47" s="96">
        <v>1</v>
      </c>
      <c r="R47" s="437" t="s">
        <v>116</v>
      </c>
      <c r="S47" s="437"/>
      <c r="T47" s="437"/>
      <c r="U47" s="437"/>
      <c r="V47" s="437"/>
      <c r="W47" s="437"/>
      <c r="X47" s="437"/>
      <c r="Y47" s="437"/>
      <c r="Z47" s="437"/>
    </row>
    <row r="48" spans="1:33" ht="18.75" x14ac:dyDescent="0.3">
      <c r="A48" s="15">
        <f>IF('Plan de traitement'!$N$4="Oui",IF('En un coup d''oeil'!D40="H",1,0),0)</f>
        <v>0</v>
      </c>
      <c r="B48" s="15">
        <f>IF('Plan de traitement'!$M$4="Oui",IF('En un coup d''oeil'!D40="I",1,0),0)</f>
        <v>0</v>
      </c>
      <c r="C48" s="15">
        <f>IF('Plan de traitement'!$M$4="Oui",IF('En un coup d''oeil'!D40="F",1,0),0)</f>
        <v>0</v>
      </c>
      <c r="D48" s="15">
        <f>IF('Plan de traitement'!$M$4="Oui",IF('En un coup d''oeil'!D40="R",1,0),0)</f>
        <v>0</v>
      </c>
      <c r="E48" s="180">
        <f t="shared" si="0"/>
        <v>0</v>
      </c>
      <c r="F48" s="15">
        <f t="shared" si="0"/>
        <v>0</v>
      </c>
      <c r="G48" s="15"/>
      <c r="H48" s="15"/>
      <c r="I48" s="15"/>
      <c r="J48" s="15">
        <f>IF('Plan de traitement'!$B$1&gt;'En un coup d''oeil'!J40,1,0)</f>
        <v>0</v>
      </c>
      <c r="O48" s="121"/>
      <c r="P48" s="121"/>
      <c r="Q48" s="96">
        <v>2</v>
      </c>
      <c r="R48" s="437" t="s">
        <v>117</v>
      </c>
      <c r="S48" s="437"/>
      <c r="T48" s="437"/>
      <c r="U48" s="437"/>
      <c r="V48" s="437"/>
      <c r="W48" s="437"/>
      <c r="X48" s="437"/>
      <c r="Y48" s="437"/>
      <c r="Z48" s="437"/>
    </row>
    <row r="49" spans="1:26" ht="18.75" x14ac:dyDescent="0.3">
      <c r="A49" s="15">
        <f>IF('Plan de traitement'!$N$4="Oui",IF('En un coup d''oeil'!D41="H",1,0),0)</f>
        <v>0</v>
      </c>
      <c r="B49" s="15">
        <f>IF('Plan de traitement'!$M$4="Oui",IF('En un coup d''oeil'!D41="I",1,0),0)</f>
        <v>0</v>
      </c>
      <c r="C49" s="15">
        <f>IF('Plan de traitement'!$M$4="Oui",IF('En un coup d''oeil'!D41="F",1,0),0)</f>
        <v>0</v>
      </c>
      <c r="D49" s="15">
        <f>IF('Plan de traitement'!$M$4="Oui",IF('En un coup d''oeil'!D41="R",1,0),0)</f>
        <v>0</v>
      </c>
      <c r="E49" s="180">
        <f t="shared" si="0"/>
        <v>0</v>
      </c>
      <c r="F49" s="15">
        <f t="shared" si="0"/>
        <v>0</v>
      </c>
      <c r="G49" s="15"/>
      <c r="H49" s="15"/>
      <c r="I49" s="15"/>
      <c r="J49" s="15">
        <f>IF('Plan de traitement'!$B$1&gt;'En un coup d''oeil'!J41,1,0)</f>
        <v>0</v>
      </c>
      <c r="O49" s="121"/>
      <c r="P49" s="121"/>
      <c r="Q49" s="96">
        <v>3</v>
      </c>
      <c r="R49" s="437" t="s">
        <v>118</v>
      </c>
      <c r="S49" s="437"/>
      <c r="T49" s="437"/>
      <c r="U49" s="437"/>
      <c r="V49" s="437"/>
      <c r="W49" s="437"/>
      <c r="X49" s="437"/>
      <c r="Y49" s="437"/>
      <c r="Z49" s="437"/>
    </row>
    <row r="50" spans="1:26" x14ac:dyDescent="0.25">
      <c r="A50" s="15">
        <f>IF('Plan de traitement'!$N$4="Oui",IF('En un coup d''oeil'!D42="H",1,0),0)</f>
        <v>0</v>
      </c>
      <c r="B50" s="15">
        <f>IF('Plan de traitement'!$M$4="Oui",IF('En un coup d''oeil'!D42="I",1,0),0)</f>
        <v>0</v>
      </c>
      <c r="C50" s="15">
        <f>IF('Plan de traitement'!$M$4="Oui",IF('En un coup d''oeil'!D42="F",1,0),0)</f>
        <v>0</v>
      </c>
      <c r="D50" s="15">
        <f>IF('Plan de traitement'!$M$4="Oui",IF('En un coup d''oeil'!D42="R",1,0),0)</f>
        <v>0</v>
      </c>
      <c r="E50" s="180">
        <f t="shared" si="0"/>
        <v>0</v>
      </c>
      <c r="F50" s="15">
        <f t="shared" si="0"/>
        <v>0</v>
      </c>
      <c r="G50" s="15"/>
      <c r="H50" s="15"/>
      <c r="I50" s="15"/>
      <c r="J50" s="15">
        <f>IF('Plan de traitement'!$B$1&gt;'En un coup d''oeil'!J42,1,0)</f>
        <v>0</v>
      </c>
    </row>
    <row r="51" spans="1:26" x14ac:dyDescent="0.25">
      <c r="A51" s="15">
        <f>IF('Plan de traitement'!$N$4="Oui",IF('En un coup d''oeil'!D43="H",1,0),0)</f>
        <v>0</v>
      </c>
      <c r="B51" s="15">
        <f>IF('Plan de traitement'!$M$4="Oui",IF('En un coup d''oeil'!D43="I",1,0),0)</f>
        <v>0</v>
      </c>
      <c r="C51" s="15">
        <f>IF('Plan de traitement'!$M$4="Oui",IF('En un coup d''oeil'!D43="F",1,0),0)</f>
        <v>0</v>
      </c>
      <c r="D51" s="15">
        <f>IF('Plan de traitement'!$M$4="Oui",IF('En un coup d''oeil'!D43="R",1,0),0)</f>
        <v>0</v>
      </c>
      <c r="E51" s="180">
        <f t="shared" si="0"/>
        <v>0</v>
      </c>
      <c r="F51" s="15">
        <f t="shared" si="0"/>
        <v>0</v>
      </c>
      <c r="G51" s="15"/>
      <c r="H51" s="15"/>
      <c r="I51" s="15"/>
      <c r="J51" s="15">
        <f>IF('Plan de traitement'!$B$1&gt;'En un coup d''oeil'!J43,1,0)</f>
        <v>0</v>
      </c>
    </row>
    <row r="52" spans="1:26" x14ac:dyDescent="0.25">
      <c r="A52" s="15">
        <f>IF('Plan de traitement'!$N$4="Oui",IF('En un coup d''oeil'!D44="H",1,0),0)</f>
        <v>0</v>
      </c>
      <c r="B52" s="15">
        <f>IF('Plan de traitement'!$M$4="Oui",IF('En un coup d''oeil'!D44="I",1,0),0)</f>
        <v>0</v>
      </c>
      <c r="C52" s="15">
        <f>IF('Plan de traitement'!$M$4="Oui",IF('En un coup d''oeil'!D44="F",1,0),0)</f>
        <v>0</v>
      </c>
      <c r="D52" s="15">
        <f>IF('Plan de traitement'!$M$4="Oui",IF('En un coup d''oeil'!D44="R",1,0),0)</f>
        <v>0</v>
      </c>
      <c r="E52" s="180">
        <f t="shared" si="0"/>
        <v>0</v>
      </c>
      <c r="F52" s="15">
        <f t="shared" si="0"/>
        <v>0</v>
      </c>
      <c r="G52" s="15"/>
      <c r="H52" s="15"/>
      <c r="I52" s="15"/>
      <c r="J52" s="15">
        <f>IF('Plan de traitement'!$B$1&gt;'En un coup d''oeil'!J44,1,0)</f>
        <v>0</v>
      </c>
    </row>
    <row r="53" spans="1:26" x14ac:dyDescent="0.25">
      <c r="A53" s="15">
        <f>IF('Plan de traitement'!$N$4="Oui",IF('En un coup d''oeil'!D45="H",1,0),0)</f>
        <v>0</v>
      </c>
      <c r="B53" s="15">
        <f>IF('Plan de traitement'!$M$4="Oui",IF('En un coup d''oeil'!D45="I",1,0),0)</f>
        <v>0</v>
      </c>
      <c r="C53" s="15">
        <f>IF('Plan de traitement'!$M$4="Oui",IF('En un coup d''oeil'!D45="F",1,0),0)</f>
        <v>0</v>
      </c>
      <c r="D53" s="15">
        <f>IF('Plan de traitement'!$M$4="Oui",IF('En un coup d''oeil'!D45="R",1,0),0)</f>
        <v>0</v>
      </c>
      <c r="E53" s="180">
        <f>IF(E45="Produit interdit sur cette parcelle",1,0)</f>
        <v>0</v>
      </c>
      <c r="F53" s="15">
        <f>IF(F45="Produit interdit sur cette parcelle",1,0)</f>
        <v>0</v>
      </c>
      <c r="G53" s="15"/>
      <c r="H53" s="15"/>
      <c r="I53" s="15"/>
      <c r="J53" s="15">
        <f>IF('Plan de traitement'!$B$1&gt;'En un coup d''oeil'!J45,1,0)</f>
        <v>0</v>
      </c>
    </row>
    <row r="54" spans="1:26" x14ac:dyDescent="0.25">
      <c r="A54" s="15">
        <f>SUM(A47:A53)</f>
        <v>0</v>
      </c>
      <c r="B54" s="15"/>
      <c r="C54" s="15"/>
      <c r="D54" s="15">
        <f>SUM(B47:D53)</f>
        <v>0</v>
      </c>
      <c r="E54" s="15"/>
      <c r="F54" s="15"/>
      <c r="G54" s="15"/>
      <c r="H54" s="15"/>
      <c r="I54" s="15"/>
      <c r="J54" s="15">
        <f>SUM(E47:J53)</f>
        <v>1</v>
      </c>
    </row>
  </sheetData>
  <sheetProtection algorithmName="SHA-512" hashValue="Ji93OLRRCTdUFuDyJWYTN8KQGlzIaXjqP4KJUTscZv8nnl733qQXRNqm2p2R500LQiIIUDFnmpMv9BourxwJOw==" saltValue="f4JckJXXK5XHD2q4Yqau+g==" spinCount="100000" sheet="1" objects="1" scenarios="1" formatColumns="0" formatRows="0"/>
  <mergeCells count="30">
    <mergeCell ref="AE37:AG37"/>
    <mergeCell ref="C1:D1"/>
    <mergeCell ref="B3:L3"/>
    <mergeCell ref="G1:L1"/>
    <mergeCell ref="D2:L2"/>
    <mergeCell ref="E1:F1"/>
    <mergeCell ref="A9:D9"/>
    <mergeCell ref="B18:D18"/>
    <mergeCell ref="B19:D19"/>
    <mergeCell ref="B20:D20"/>
    <mergeCell ref="A10:D10"/>
    <mergeCell ref="A18:A20"/>
    <mergeCell ref="A12:D12"/>
    <mergeCell ref="A13:B13"/>
    <mergeCell ref="C13:D13"/>
    <mergeCell ref="A14:D14"/>
    <mergeCell ref="A11:D11"/>
    <mergeCell ref="A16:D16"/>
    <mergeCell ref="A15:D15"/>
    <mergeCell ref="R48:Z48"/>
    <mergeCell ref="R49:Z49"/>
    <mergeCell ref="A37:N37"/>
    <mergeCell ref="B29:D29"/>
    <mergeCell ref="B30:D30"/>
    <mergeCell ref="A26:A30"/>
    <mergeCell ref="B26:D26"/>
    <mergeCell ref="B27:D27"/>
    <mergeCell ref="B28:D28"/>
    <mergeCell ref="R47:Z47"/>
    <mergeCell ref="O37:AD37"/>
  </mergeCells>
  <conditionalFormatting sqref="A39:A45">
    <cfRule type="expression" dxfId="51" priority="46">
      <formula>AND(A47=1)</formula>
    </cfRule>
    <cfRule type="expression" dxfId="50" priority="47">
      <formula>AND((B47+C47+D47+E47+F47+I47+J47)&gt;0)</formula>
    </cfRule>
  </conditionalFormatting>
  <conditionalFormatting sqref="A13:B13">
    <cfRule type="containsText" dxfId="49" priority="53" operator="containsText" text="herbicide">
      <formula>NOT(ISERROR(SEARCH("herbicide",A13)))</formula>
    </cfRule>
  </conditionalFormatting>
  <conditionalFormatting sqref="A9:D9">
    <cfRule type="containsText" dxfId="48" priority="44" operator="containsText" text="Défense">
      <formula>NOT(ISERROR(SEARCH("Défense",A9)))</formula>
    </cfRule>
  </conditionalFormatting>
  <conditionalFormatting sqref="A10:D10 A11:A15 A17:A20">
    <cfRule type="containsText" dxfId="47" priority="55" operator="containsText" text="Interdit">
      <formula>NOT(ISERROR(SEARCH("Interdit",A10)))</formula>
    </cfRule>
  </conditionalFormatting>
  <conditionalFormatting sqref="A12:D12 C13 A13:A15 A17:A20">
    <cfRule type="containsText" dxfId="46" priority="54" operator="containsText" text="Iinterdits">
      <formula>NOT(ISERROR(SEARCH("Iinterdits",A12)))</formula>
    </cfRule>
  </conditionalFormatting>
  <conditionalFormatting sqref="A16:D16">
    <cfRule type="containsText" dxfId="45" priority="19" operator="containsText" text="Interdits">
      <formula>NOT(ISERROR(SEARCH("Interdits",A16)))</formula>
    </cfRule>
  </conditionalFormatting>
  <conditionalFormatting sqref="B7">
    <cfRule type="cellIs" dxfId="44" priority="1" operator="greaterThan">
      <formula>0</formula>
    </cfRule>
  </conditionalFormatting>
  <conditionalFormatting sqref="B21">
    <cfRule type="containsText" dxfId="43" priority="38" operator="containsText" text="suffisantes">
      <formula>NOT(ISERROR(SEARCH("suffisantes",B21)))</formula>
    </cfRule>
    <cfRule type="containsText" dxfId="42" priority="10" operator="containsText" text="Min. 1 point contre dérive">
      <formula>NOT(ISERROR(SEARCH("Min. 1 point contre dérive",B21)))</formula>
    </cfRule>
    <cfRule type="containsText" dxfId="41" priority="23" operator="containsText" text="ne nécessitant pas">
      <formula>NOT(ISERROR(SEARCH("ne nécessitant pas",B21)))</formula>
    </cfRule>
  </conditionalFormatting>
  <conditionalFormatting sqref="B31 G39:G45">
    <cfRule type="cellIs" dxfId="40" priority="77" operator="greaterThan">
      <formula>0</formula>
    </cfRule>
  </conditionalFormatting>
  <conditionalFormatting sqref="B31">
    <cfRule type="containsText" dxfId="39" priority="36" operator="containsText" text="0">
      <formula>NOT(ISERROR(SEARCH("0",B31)))</formula>
    </cfRule>
    <cfRule type="cellIs" dxfId="38" priority="41" operator="greaterThan">
      <formula>$B$31&gt;0</formula>
    </cfRule>
    <cfRule type="containsText" dxfId="37" priority="37" operator="containsText" text="respectées">
      <formula>NOT(ISERROR(SEARCH("respectées",B31)))</formula>
    </cfRule>
    <cfRule type="containsText" dxfId="36" priority="22" operator="containsText" text="ne nécessitant pas">
      <formula>NOT(ISERROR(SEARCH("ne nécessitant pas",B31)))</formula>
    </cfRule>
  </conditionalFormatting>
  <conditionalFormatting sqref="B34:B35">
    <cfRule type="cellIs" dxfId="35" priority="20" operator="greaterThan">
      <formula>0</formula>
    </cfRule>
  </conditionalFormatting>
  <conditionalFormatting sqref="B18:D19">
    <cfRule type="cellIs" dxfId="34" priority="11" operator="greaterThan">
      <formula>"&gt;"</formula>
    </cfRule>
  </conditionalFormatting>
  <conditionalFormatting sqref="B20:D20">
    <cfRule type="containsText" dxfId="33" priority="12" operator="containsText" text="&gt;">
      <formula>NOT(ISERROR(SEARCH("&gt;",B20)))</formula>
    </cfRule>
  </conditionalFormatting>
  <conditionalFormatting sqref="B26:D30">
    <cfRule type="cellIs" dxfId="32" priority="24" operator="greaterThan">
      <formula>0</formula>
    </cfRule>
  </conditionalFormatting>
  <conditionalFormatting sqref="C13:D13">
    <cfRule type="containsText" dxfId="31" priority="52" operator="containsText" text="agripedia">
      <formula>NOT(ISERROR(SEARCH("agripedia",C13)))</formula>
    </cfRule>
  </conditionalFormatting>
  <conditionalFormatting sqref="D39:D45">
    <cfRule type="expression" dxfId="30" priority="2">
      <formula>AND(K39="Sous conditions IPS")</formula>
    </cfRule>
    <cfRule type="expression" dxfId="29" priority="3">
      <formula>AND(K39="Avec autorisation IPS")</formula>
    </cfRule>
    <cfRule type="expression" dxfId="26" priority="45">
      <formula>AND(A47=1)</formula>
    </cfRule>
    <cfRule type="expression" dxfId="25" priority="50">
      <formula>AND((B47+C47+D47)&gt;0)</formula>
    </cfRule>
    <cfRule type="expression" dxfId="23" priority="9">
      <formula>AND(K39="Oui")</formula>
    </cfRule>
  </conditionalFormatting>
  <conditionalFormatting sqref="E39:E45">
    <cfRule type="containsText" dxfId="22" priority="62" operator="containsText" text="Interdit">
      <formula>NOT(ISERROR(SEARCH("Interdit",E39)))</formula>
    </cfRule>
  </conditionalFormatting>
  <conditionalFormatting sqref="F39:F45">
    <cfRule type="containsText" dxfId="21" priority="61" operator="containsText" text="Interdit">
      <formula>NOT(ISERROR(SEARCH("Interdit",F39)))</formula>
    </cfRule>
  </conditionalFormatting>
  <conditionalFormatting sqref="H39:H45">
    <cfRule type="containsText" dxfId="20" priority="25" operator="containsText" text="Oui">
      <formula>NOT(ISERROR(SEARCH("Oui",H39)))</formula>
    </cfRule>
  </conditionalFormatting>
  <conditionalFormatting sqref="K39:K45">
    <cfRule type="containsText" dxfId="18" priority="4" operator="containsText" text="Avec">
      <formula>NOT(ISERROR(SEARCH("Avec",K39)))</formula>
    </cfRule>
    <cfRule type="containsText" dxfId="17" priority="5" operator="containsText" text="Sous">
      <formula>NOT(ISERROR(SEARCH("Sous",K39)))</formula>
    </cfRule>
  </conditionalFormatting>
  <conditionalFormatting sqref="K39:L45">
    <cfRule type="containsText" dxfId="15" priority="60" operator="containsText" text="Interdit">
      <formula>NOT(ISERROR(SEARCH("Interdit",K39)))</formula>
    </cfRule>
  </conditionalFormatting>
  <conditionalFormatting sqref="O39:AD45">
    <cfRule type="cellIs" dxfId="14" priority="32" operator="equal">
      <formula>3</formula>
    </cfRule>
    <cfRule type="cellIs" dxfId="13" priority="33" operator="equal">
      <formula>2</formula>
    </cfRule>
    <cfRule type="cellIs" dxfId="12" priority="34" operator="equal">
      <formula>1</formula>
    </cfRule>
  </conditionalFormatting>
  <conditionalFormatting sqref="Q47:Q49">
    <cfRule type="cellIs" dxfId="11" priority="31" operator="equal">
      <formula>2</formula>
    </cfRule>
    <cfRule type="cellIs" dxfId="10" priority="30" operator="equal">
      <formula>1</formula>
    </cfRule>
    <cfRule type="cellIs" dxfId="9" priority="29" operator="equal">
      <formula>3</formula>
    </cfRule>
  </conditionalFormatting>
  <conditionalFormatting sqref="R47:Z47">
    <cfRule type="containsText" dxfId="8" priority="28" operator="containsText" text="Homologué pour la culture:">
      <formula>NOT(ISERROR(SEARCH("Homologué pour la culture:",R47)))</formula>
    </cfRule>
  </conditionalFormatting>
  <conditionalFormatting sqref="R48:Z48">
    <cfRule type="containsText" dxfId="7" priority="27" operator="containsText" text="Homologué pour la culture et utilisable dans programme sans PPh (Extenso)">
      <formula>NOT(ISERROR(SEARCH("Homologué pour la culture et utilisable dans programme sans PPh (Extenso)",R48)))</formula>
    </cfRule>
  </conditionalFormatting>
  <conditionalFormatting sqref="R49:Z49">
    <cfRule type="containsText" dxfId="6" priority="26" operator="containsText" text="Homologué pour la culture mais soumis à autorisation">
      <formula>NOT(ISERROR(SEARCH("Homologué pour la culture mais soumis à autorisation",R49)))</formula>
    </cfRule>
  </conditionalFormatting>
  <pageMargins left="0.25" right="0.25" top="0.75" bottom="0.75" header="0.3" footer="0.3"/>
  <pageSetup paperSize="9" scale="36" orientation="landscape" horizontalDpi="0" verticalDpi="0"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7" id="{81FA291D-B766-4836-9671-5D7D11EF4CD9}">
            <xm:f>IF('Plan de traitement'!$L$4="Oui",D39="I")</xm:f>
            <x14:dxf>
              <fill>
                <patternFill>
                  <bgColor rgb="FFFFCCCC"/>
                </patternFill>
              </fill>
            </x14:dxf>
          </x14:cfRule>
          <x14:cfRule type="expression" priority="8" id="{B20AD725-C9D7-4E37-9EC7-BF460C4FA855}">
            <xm:f>IF('Plan de traitement'!$L$4="Oui",D39="F")</xm:f>
            <x14:dxf>
              <fill>
                <patternFill>
                  <bgColor rgb="FFFFCCCC"/>
                </patternFill>
              </fill>
            </x14:dxf>
          </x14:cfRule>
          <x14:cfRule type="expression" priority="6" id="{B669A6AE-661F-4D4C-B7F2-B42BFF948CBA}">
            <xm:f>IF('Plan de traitement'!$L$4="Oui",D39="R")</xm:f>
            <x14:dxf>
              <fill>
                <patternFill>
                  <bgColor rgb="FFFFCCCC"/>
                </patternFill>
              </fill>
            </x14:dxf>
          </x14:cfRule>
          <xm:sqref>D39:D45</xm:sqref>
        </x14:conditionalFormatting>
        <x14:conditionalFormatting xmlns:xm="http://schemas.microsoft.com/office/excel/2006/main">
          <x14:cfRule type="cellIs" priority="56" operator="lessThan" id="{9F28C8C3-E7C8-4A05-ABD9-A145421FABB4}">
            <xm:f>'Plan de traitement'!$B$1</xm:f>
            <x14:dxf>
              <font>
                <color rgb="FF9C0006"/>
              </font>
              <fill>
                <patternFill>
                  <bgColor rgb="FFFFC7CE"/>
                </patternFill>
              </fill>
            </x14:dxf>
          </x14:cfRule>
          <xm:sqref>J39:J45</xm:sqref>
        </x14:conditionalFormatting>
        <x14:conditionalFormatting xmlns:xm="http://schemas.microsoft.com/office/excel/2006/main">
          <x14:cfRule type="expression" priority="18" id="{EDC4235E-722C-4DB5-B0E5-4D594B53E330}">
            <xm:f>AND('Plan de traitement'!$L$4="Oui",K39="Oui")</xm:f>
            <x14:dxf>
              <fill>
                <patternFill>
                  <bgColor rgb="FFFFCCFF"/>
                </patternFill>
              </fill>
            </x14:dxf>
          </x14:cfRule>
          <xm:sqref>K39:K45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64834-8AFF-442D-9F99-31E7C71C58FE}">
  <dimension ref="A1:E48"/>
  <sheetViews>
    <sheetView tabSelected="1" workbookViewId="0">
      <selection activeCell="B21" sqref="B21"/>
    </sheetView>
  </sheetViews>
  <sheetFormatPr baseColWidth="10" defaultRowHeight="15" x14ac:dyDescent="0.25"/>
  <cols>
    <col min="1" max="1" width="19.140625" customWidth="1"/>
    <col min="2" max="2" width="16.85546875" customWidth="1"/>
    <col min="3" max="3" width="15.28515625" customWidth="1"/>
    <col min="4" max="4" width="19.28515625" customWidth="1"/>
  </cols>
  <sheetData>
    <row r="1" spans="1:2" x14ac:dyDescent="0.25">
      <c r="A1" t="s">
        <v>145</v>
      </c>
    </row>
    <row r="3" spans="1:2" x14ac:dyDescent="0.25">
      <c r="A3" s="1" t="s">
        <v>146</v>
      </c>
      <c r="B3" s="26" t="s">
        <v>267</v>
      </c>
    </row>
    <row r="4" spans="1:2" x14ac:dyDescent="0.25">
      <c r="A4" s="1" t="s">
        <v>147</v>
      </c>
      <c r="B4" s="26" t="s">
        <v>2393</v>
      </c>
    </row>
    <row r="5" spans="1:2" x14ac:dyDescent="0.25">
      <c r="A5" s="1" t="s">
        <v>148</v>
      </c>
      <c r="B5" s="26"/>
    </row>
    <row r="6" spans="1:2" x14ac:dyDescent="0.25">
      <c r="A6" s="1" t="s">
        <v>149</v>
      </c>
      <c r="B6" s="26"/>
    </row>
    <row r="7" spans="1:2" x14ac:dyDescent="0.25">
      <c r="A7" s="1" t="s">
        <v>150</v>
      </c>
      <c r="B7" s="26"/>
    </row>
    <row r="8" spans="1:2" x14ac:dyDescent="0.25">
      <c r="A8" s="1" t="s">
        <v>151</v>
      </c>
      <c r="B8" s="26" t="s">
        <v>2394</v>
      </c>
    </row>
    <row r="9" spans="1:2" x14ac:dyDescent="0.25">
      <c r="A9" s="1" t="s">
        <v>152</v>
      </c>
      <c r="B9" s="26" t="s">
        <v>153</v>
      </c>
    </row>
    <row r="10" spans="1:2" ht="60" x14ac:dyDescent="0.25">
      <c r="A10" s="34" t="s">
        <v>168</v>
      </c>
      <c r="B10" s="35" t="s">
        <v>169</v>
      </c>
    </row>
    <row r="19" spans="1:5" ht="15.75" thickBot="1" x14ac:dyDescent="0.3"/>
    <row r="20" spans="1:5" ht="44.45" customHeight="1" thickBot="1" x14ac:dyDescent="0.3">
      <c r="A20" s="27" t="s">
        <v>154</v>
      </c>
      <c r="B20" s="28" t="s">
        <v>155</v>
      </c>
      <c r="C20" s="23" t="s">
        <v>156</v>
      </c>
      <c r="D20" s="29" t="s">
        <v>163</v>
      </c>
      <c r="E20" s="29" t="s">
        <v>157</v>
      </c>
    </row>
    <row r="21" spans="1:5" x14ac:dyDescent="0.25">
      <c r="A21" s="30" t="s">
        <v>153</v>
      </c>
      <c r="B21" s="189" t="s">
        <v>164</v>
      </c>
      <c r="C21" s="189" t="s">
        <v>165</v>
      </c>
      <c r="D21" s="189" t="s">
        <v>166</v>
      </c>
      <c r="E21" s="190">
        <v>0</v>
      </c>
    </row>
    <row r="22" spans="1:5" x14ac:dyDescent="0.25">
      <c r="A22" s="31" t="s">
        <v>158</v>
      </c>
      <c r="B22" s="6" t="s">
        <v>159</v>
      </c>
      <c r="C22" s="4"/>
      <c r="D22" s="34" t="s">
        <v>175</v>
      </c>
      <c r="E22" s="190">
        <v>0</v>
      </c>
    </row>
    <row r="23" spans="1:5" x14ac:dyDescent="0.25">
      <c r="A23" s="31" t="s">
        <v>172</v>
      </c>
      <c r="B23" s="6"/>
      <c r="C23" s="4"/>
      <c r="D23" s="34"/>
      <c r="E23" s="190">
        <v>0</v>
      </c>
    </row>
    <row r="24" spans="1:5" x14ac:dyDescent="0.25">
      <c r="A24" s="31"/>
      <c r="B24" s="6"/>
      <c r="C24" s="4"/>
      <c r="D24" s="34">
        <v>0</v>
      </c>
      <c r="E24" s="190">
        <v>0</v>
      </c>
    </row>
    <row r="25" spans="1:5" x14ac:dyDescent="0.25">
      <c r="A25" s="31"/>
      <c r="B25" s="6"/>
      <c r="C25" s="4"/>
      <c r="D25" s="34">
        <v>0</v>
      </c>
      <c r="E25" s="190">
        <v>0</v>
      </c>
    </row>
    <row r="26" spans="1:5" x14ac:dyDescent="0.25">
      <c r="A26" s="31"/>
      <c r="B26" s="6"/>
      <c r="C26" s="4"/>
      <c r="D26" s="34">
        <v>0</v>
      </c>
      <c r="E26" s="190">
        <v>0</v>
      </c>
    </row>
    <row r="27" spans="1:5" x14ac:dyDescent="0.25">
      <c r="A27" s="31"/>
      <c r="B27" s="6"/>
      <c r="C27" s="4"/>
      <c r="D27" s="34">
        <v>0</v>
      </c>
      <c r="E27" s="190">
        <v>0</v>
      </c>
    </row>
    <row r="28" spans="1:5" x14ac:dyDescent="0.25">
      <c r="A28" s="31"/>
      <c r="B28" s="6"/>
      <c r="C28" s="4"/>
      <c r="D28" s="34">
        <v>0</v>
      </c>
      <c r="E28" s="190">
        <v>0</v>
      </c>
    </row>
    <row r="29" spans="1:5" x14ac:dyDescent="0.25">
      <c r="A29" s="31"/>
      <c r="B29" s="6"/>
      <c r="C29" s="4"/>
      <c r="D29" s="34">
        <v>0</v>
      </c>
      <c r="E29" s="190">
        <v>0</v>
      </c>
    </row>
    <row r="30" spans="1:5" x14ac:dyDescent="0.25">
      <c r="A30" s="31"/>
      <c r="B30" s="6"/>
      <c r="C30" s="4"/>
      <c r="D30" s="34">
        <v>0</v>
      </c>
      <c r="E30" s="190">
        <v>0</v>
      </c>
    </row>
    <row r="31" spans="1:5" x14ac:dyDescent="0.25">
      <c r="A31" s="31"/>
      <c r="B31" s="6"/>
      <c r="C31" s="4"/>
      <c r="D31" s="34">
        <v>0</v>
      </c>
      <c r="E31" s="190">
        <v>0</v>
      </c>
    </row>
    <row r="32" spans="1:5" x14ac:dyDescent="0.25">
      <c r="A32" s="31"/>
      <c r="B32" s="6"/>
      <c r="C32" s="4"/>
      <c r="D32" s="34">
        <v>0</v>
      </c>
      <c r="E32" s="190">
        <v>0</v>
      </c>
    </row>
    <row r="33" spans="1:5" x14ac:dyDescent="0.25">
      <c r="A33" s="31"/>
      <c r="B33" s="6"/>
      <c r="C33" s="4"/>
      <c r="D33" s="34">
        <v>0</v>
      </c>
      <c r="E33" s="190">
        <v>0</v>
      </c>
    </row>
    <row r="34" spans="1:5" x14ac:dyDescent="0.25">
      <c r="A34" s="31"/>
      <c r="B34" s="6"/>
      <c r="C34" s="4"/>
      <c r="D34" s="34">
        <v>0</v>
      </c>
      <c r="E34" s="190">
        <v>0</v>
      </c>
    </row>
    <row r="35" spans="1:5" x14ac:dyDescent="0.25">
      <c r="A35" s="31"/>
      <c r="B35" s="6"/>
      <c r="C35" s="4"/>
      <c r="D35" s="34">
        <v>0</v>
      </c>
      <c r="E35" s="190">
        <v>0</v>
      </c>
    </row>
    <row r="36" spans="1:5" x14ac:dyDescent="0.25">
      <c r="A36" s="31"/>
      <c r="B36" s="6"/>
      <c r="C36" s="4"/>
      <c r="D36" s="34">
        <v>0</v>
      </c>
      <c r="E36" s="190">
        <v>0</v>
      </c>
    </row>
    <row r="37" spans="1:5" x14ac:dyDescent="0.25">
      <c r="A37" s="31"/>
      <c r="B37" s="6"/>
      <c r="C37" s="4"/>
      <c r="D37" s="34">
        <v>0</v>
      </c>
      <c r="E37" s="190">
        <v>0</v>
      </c>
    </row>
    <row r="38" spans="1:5" x14ac:dyDescent="0.25">
      <c r="A38" s="31"/>
      <c r="B38" s="6"/>
      <c r="C38" s="4"/>
      <c r="D38" s="34">
        <v>0</v>
      </c>
      <c r="E38" s="190">
        <v>0</v>
      </c>
    </row>
    <row r="39" spans="1:5" x14ac:dyDescent="0.25">
      <c r="A39" s="31"/>
      <c r="B39" s="6"/>
      <c r="C39" s="4"/>
      <c r="D39" s="34">
        <v>0</v>
      </c>
      <c r="E39" s="190">
        <v>0</v>
      </c>
    </row>
    <row r="40" spans="1:5" x14ac:dyDescent="0.25">
      <c r="A40" s="31"/>
      <c r="B40" s="6"/>
      <c r="C40" s="4"/>
      <c r="D40" s="34">
        <v>0</v>
      </c>
      <c r="E40" s="190">
        <v>0</v>
      </c>
    </row>
    <row r="41" spans="1:5" x14ac:dyDescent="0.25">
      <c r="A41" s="31"/>
      <c r="B41" s="6"/>
      <c r="C41" s="4"/>
      <c r="D41" s="34">
        <v>0</v>
      </c>
      <c r="E41" s="190">
        <v>0</v>
      </c>
    </row>
    <row r="42" spans="1:5" x14ac:dyDescent="0.25">
      <c r="A42" s="31"/>
      <c r="B42" s="6"/>
      <c r="C42" s="4"/>
      <c r="D42" s="34">
        <v>0</v>
      </c>
      <c r="E42" s="190">
        <v>0</v>
      </c>
    </row>
    <row r="43" spans="1:5" x14ac:dyDescent="0.25">
      <c r="A43" s="31"/>
      <c r="B43" s="6"/>
      <c r="C43" s="4"/>
      <c r="D43" s="34">
        <v>0</v>
      </c>
      <c r="E43" s="190">
        <v>0</v>
      </c>
    </row>
    <row r="44" spans="1:5" x14ac:dyDescent="0.25">
      <c r="A44" s="31"/>
      <c r="B44" s="6"/>
      <c r="C44" s="4"/>
      <c r="D44" s="34">
        <v>0</v>
      </c>
      <c r="E44" s="190">
        <v>0</v>
      </c>
    </row>
    <row r="45" spans="1:5" x14ac:dyDescent="0.25">
      <c r="A45" s="31"/>
      <c r="B45" s="6"/>
      <c r="C45" s="4"/>
      <c r="D45" s="34">
        <v>0</v>
      </c>
      <c r="E45" s="190">
        <v>0</v>
      </c>
    </row>
    <row r="46" spans="1:5" x14ac:dyDescent="0.25">
      <c r="A46" s="31"/>
      <c r="B46" s="6"/>
      <c r="C46" s="4"/>
      <c r="D46" s="34">
        <v>0</v>
      </c>
      <c r="E46" s="190">
        <v>0</v>
      </c>
    </row>
    <row r="47" spans="1:5" x14ac:dyDescent="0.25">
      <c r="A47" s="31"/>
      <c r="B47" s="6"/>
      <c r="C47" s="4"/>
      <c r="D47" s="34">
        <v>0</v>
      </c>
      <c r="E47" s="190">
        <v>0</v>
      </c>
    </row>
    <row r="48" spans="1:5" x14ac:dyDescent="0.25">
      <c r="A48" s="32" t="s">
        <v>173</v>
      </c>
      <c r="B48" s="191"/>
      <c r="C48" s="192"/>
      <c r="D48" s="34" t="s">
        <v>176</v>
      </c>
      <c r="E48" s="190">
        <v>0</v>
      </c>
    </row>
  </sheetData>
  <sheetProtection algorithmName="SHA-512" hashValue="EjXXLZeYp9NjNrHzIDiBiz9h85i+RlN5NO8ppIq2hEmovOcA5qyuBpJKYMGiQOMGGA+mVWf0yLDxkMSXtKGj7w==" saltValue="kOGKnmLn2Ro/pqA1yMjHLA==" spinCount="100000" sheet="1" objects="1" scenarios="1"/>
  <dataValidations count="1">
    <dataValidation type="list" allowBlank="1" showInputMessage="1" showErrorMessage="1" sqref="B9" xr:uid="{E43A818B-782A-4903-B0C4-7873C06FEE30}">
      <formula1>$A$21:$A$48</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EED0F-9F41-4AB2-81D3-74E4D872E711}">
  <sheetPr codeName="Feuil2"/>
  <dimension ref="A1:R48"/>
  <sheetViews>
    <sheetView zoomScale="80" zoomScaleNormal="80" workbookViewId="0">
      <pane xSplit="1" topLeftCell="D1" activePane="topRight" state="frozen"/>
      <selection activeCell="A7" sqref="A7"/>
      <selection pane="topRight" activeCell="G5" sqref="G5:H5"/>
    </sheetView>
  </sheetViews>
  <sheetFormatPr baseColWidth="10" defaultColWidth="11.42578125" defaultRowHeight="15" x14ac:dyDescent="0.25"/>
  <cols>
    <col min="1" max="1" width="30.5703125" style="40" customWidth="1"/>
    <col min="2" max="2" width="26.42578125" style="40" customWidth="1"/>
    <col min="3" max="3" width="18" style="40" customWidth="1"/>
    <col min="4" max="4" width="23.28515625" style="40" customWidth="1"/>
    <col min="5" max="5" width="11.5703125" style="40" customWidth="1"/>
    <col min="6" max="6" width="19.85546875" style="40" customWidth="1"/>
    <col min="7" max="9" width="14.85546875" style="40" customWidth="1"/>
    <col min="10" max="10" width="17" style="40" customWidth="1"/>
    <col min="11" max="11" width="12.42578125" style="40" customWidth="1"/>
    <col min="12" max="12" width="13" style="40" customWidth="1"/>
    <col min="13" max="13" width="13.140625" style="40" customWidth="1"/>
    <col min="14" max="15" width="14.42578125" style="40" customWidth="1"/>
    <col min="16" max="16" width="11.7109375" style="40" customWidth="1"/>
    <col min="17" max="17" width="28" style="40" customWidth="1"/>
    <col min="18" max="16384" width="11.42578125" style="40"/>
  </cols>
  <sheetData>
    <row r="1" spans="1:18" ht="15.75" thickBot="1" x14ac:dyDescent="0.3">
      <c r="A1" s="197" t="s">
        <v>123</v>
      </c>
      <c r="B1" s="157" t="s">
        <v>255</v>
      </c>
      <c r="C1" s="230">
        <f>'Fiche tech 18'!B1</f>
        <v>46054</v>
      </c>
      <c r="D1" s="501" t="str">
        <f>_xlfn.CONCAT(Adresse!B3," ",Adresse!B4," ",Adresse!B5," ",Adresse!B6," ",Adresse!B7," ",Adresse!B8," ",Adresse!A9," ",Adresse!B9)</f>
        <v>Association AJAPI    Glovelier Canton Jura</v>
      </c>
      <c r="E1" s="502"/>
      <c r="F1" s="502"/>
      <c r="G1" s="502"/>
      <c r="H1" s="503"/>
      <c r="L1" s="200"/>
      <c r="M1" s="200"/>
      <c r="N1" s="200"/>
      <c r="O1" s="200"/>
    </row>
    <row r="2" spans="1:18" ht="15.75" thickBot="1" x14ac:dyDescent="0.3">
      <c r="A2" s="197" t="str">
        <f>Adresse!A10</f>
        <v>Responsabilité</v>
      </c>
      <c r="B2" s="504" t="str">
        <f>Adresse!B10</f>
        <v>La responsabilité d'utilisation incombe à l'utilisateur</v>
      </c>
      <c r="C2" s="504"/>
      <c r="D2" s="505"/>
      <c r="E2" s="200"/>
      <c r="F2" s="200"/>
      <c r="G2" s="200"/>
      <c r="H2" s="200"/>
      <c r="L2" s="200"/>
      <c r="M2" s="200"/>
      <c r="N2" s="200"/>
      <c r="O2" s="200"/>
    </row>
    <row r="3" spans="1:18" ht="15.75" thickBot="1" x14ac:dyDescent="0.3">
      <c r="B3" s="201"/>
      <c r="C3" s="201"/>
      <c r="D3" s="200"/>
      <c r="E3" s="200"/>
      <c r="F3" s="512" t="s">
        <v>177</v>
      </c>
      <c r="G3" s="513"/>
      <c r="H3" s="514"/>
      <c r="L3" s="200"/>
      <c r="M3" s="200"/>
      <c r="N3" s="200"/>
      <c r="O3" s="200"/>
    </row>
    <row r="4" spans="1:18" x14ac:dyDescent="0.25">
      <c r="A4" s="495" t="s">
        <v>160</v>
      </c>
      <c r="B4" s="496"/>
      <c r="C4" s="198" t="str">
        <f>Adresse!$B$9</f>
        <v>Jura</v>
      </c>
      <c r="D4" s="202" t="str">
        <f>HYPERLINK(VLOOKUP(C4,Tableau4[],2))</f>
        <v>https://geo.jura.ch/theme/Environnement?lang=fr&amp;map_x=03_points_renco=0&amp;theme=Environnement&amp;tree_groups=Environnement&amp;tree_group_layers_Environnement=env_18_11_secteurs_karstiques</v>
      </c>
      <c r="E4" s="203" t="s">
        <v>167</v>
      </c>
      <c r="F4" s="204" t="s">
        <v>153</v>
      </c>
      <c r="G4" s="506" t="str">
        <f>HYPERLINK(VLOOKUP(F4,Tableau48[],2,FALSE))</f>
        <v>https://geo.jura.ch/theme/Environnement?lang=fr&amp;map_x=03_points_renco=0&amp;theme=Environnement&amp;tree_groups=Environnement&amp;tree_group_layers_Environnement=env_18_11_secteurs_karstiques</v>
      </c>
      <c r="H4" s="507"/>
      <c r="L4" s="200"/>
      <c r="M4" s="200"/>
      <c r="N4" s="200"/>
      <c r="O4" s="200"/>
    </row>
    <row r="5" spans="1:18" x14ac:dyDescent="0.25">
      <c r="A5" s="497" t="s">
        <v>161</v>
      </c>
      <c r="B5" s="498"/>
      <c r="C5" s="41" t="str">
        <f>Adresse!$B$9</f>
        <v>Jura</v>
      </c>
      <c r="D5" s="205" t="str">
        <f>HYPERLINK(VLOOKUP(C5,Tableau4[],3))</f>
        <v>https://geo.jura.ch/theme/Environnement?lang=fr&amp;map_x6_01_zones_de_protections%2Cenv_06_01_protection_eaux_souterraines_au&amp;tree_groups=Environnement</v>
      </c>
      <c r="E5" s="203" t="s">
        <v>167</v>
      </c>
      <c r="F5" s="206" t="s">
        <v>153</v>
      </c>
      <c r="G5" s="508" t="str">
        <f>HYPERLINK(VLOOKUP(F5,Tableau48[],3,FALSE))</f>
        <v>https://geo.jura.ch/theme/Environnement?lang=fr&amp;map_x6_01_zones_de_protections%2Cenv_06_01_protection_eaux_souterraines_au&amp;tree_groups=Environnement</v>
      </c>
      <c r="H5" s="509"/>
      <c r="L5" s="200"/>
      <c r="M5" s="200"/>
      <c r="N5" s="200"/>
      <c r="O5" s="200"/>
    </row>
    <row r="6" spans="1:18" ht="15.75" thickBot="1" x14ac:dyDescent="0.3">
      <c r="A6" s="499" t="s">
        <v>162</v>
      </c>
      <c r="B6" s="500"/>
      <c r="C6" s="207" t="str">
        <f>Adresse!$B$9</f>
        <v>Jura</v>
      </c>
      <c r="D6" s="208" t="str">
        <f>HYPERLINK(VLOOKUP(C6,Tableau4[],4))</f>
        <v>https://geo.jura.ch/theme/Dangers naturels?lang=fr&amp;map_x=258039Dangers naturels&amp;tree_groups=Dangers naturels%2CCourbes de niveaux&amp;tree_group_layers_Dangers naturels=ofev_08_08_carte_alea_ruissellement%2Csdt_10_14_thalweg_2022</v>
      </c>
      <c r="E6" s="203" t="s">
        <v>167</v>
      </c>
      <c r="F6" s="209" t="s">
        <v>173</v>
      </c>
      <c r="G6" s="510" t="str">
        <f>HYPERLINK(VLOOKUP(F6,Tableau48[],4,FALSE))</f>
        <v>https://www.bafu.admin.ch/bafu/fr/home/themes/dangers-naturels/info-specialistes/donnees-de-base-et-utilisation-du-territoire/processus-de-danger-et-donnees-de-base/alea-ruissellement.html</v>
      </c>
      <c r="H6" s="511"/>
      <c r="L6" s="200"/>
      <c r="M6" s="200"/>
      <c r="N6" s="200"/>
      <c r="O6" s="200"/>
    </row>
    <row r="7" spans="1:18" ht="57.6" customHeight="1" thickBot="1" x14ac:dyDescent="0.3">
      <c r="A7" s="492" t="s">
        <v>178</v>
      </c>
      <c r="B7" s="493"/>
      <c r="C7" s="494"/>
      <c r="D7" s="210" t="s">
        <v>174</v>
      </c>
      <c r="E7" s="203"/>
      <c r="F7" s="200"/>
      <c r="G7" s="211"/>
      <c r="H7" s="211"/>
      <c r="L7" s="200"/>
      <c r="M7" s="200"/>
      <c r="N7" s="200"/>
      <c r="O7" s="200"/>
    </row>
    <row r="8" spans="1:18" x14ac:dyDescent="0.25">
      <c r="B8" s="201"/>
      <c r="C8" s="201"/>
      <c r="D8" s="200"/>
      <c r="E8" s="200"/>
      <c r="F8" s="200"/>
      <c r="L8" s="200"/>
      <c r="M8" s="200"/>
      <c r="N8" s="200"/>
      <c r="O8" s="200"/>
    </row>
    <row r="9" spans="1:18" ht="9.75" customHeight="1" x14ac:dyDescent="0.25"/>
    <row r="10" spans="1:18" ht="82.5" customHeight="1" x14ac:dyDescent="0.25">
      <c r="A10" s="212" t="s">
        <v>0</v>
      </c>
      <c r="B10" s="212" t="s">
        <v>7</v>
      </c>
      <c r="C10" s="213" t="s">
        <v>8</v>
      </c>
      <c r="D10" s="213" t="s">
        <v>1</v>
      </c>
      <c r="E10" s="213" t="s">
        <v>96</v>
      </c>
      <c r="F10" s="213" t="s">
        <v>130</v>
      </c>
      <c r="G10" s="214" t="s">
        <v>142</v>
      </c>
      <c r="H10" s="213" t="s">
        <v>33</v>
      </c>
      <c r="I10" s="213" t="s">
        <v>27</v>
      </c>
      <c r="J10" s="213" t="s">
        <v>10</v>
      </c>
      <c r="K10" s="214" t="s">
        <v>266</v>
      </c>
      <c r="L10" s="214" t="s">
        <v>103</v>
      </c>
      <c r="M10" s="214" t="s">
        <v>104</v>
      </c>
      <c r="N10" s="214" t="s">
        <v>77</v>
      </c>
      <c r="O10" s="214" t="s">
        <v>98</v>
      </c>
      <c r="P10" s="214" t="s">
        <v>99</v>
      </c>
      <c r="Q10" s="214" t="s">
        <v>79</v>
      </c>
      <c r="R10" s="213" t="s">
        <v>23</v>
      </c>
    </row>
    <row r="11" spans="1:18" ht="26.25" customHeight="1" x14ac:dyDescent="0.25">
      <c r="A11" s="240" t="s">
        <v>2389</v>
      </c>
      <c r="B11" s="241" t="s">
        <v>189</v>
      </c>
      <c r="C11" s="240">
        <v>281</v>
      </c>
      <c r="D11" s="240" t="s">
        <v>3</v>
      </c>
      <c r="E11" s="240"/>
      <c r="F11" s="240">
        <v>20</v>
      </c>
      <c r="G11" s="242" t="s">
        <v>131</v>
      </c>
      <c r="H11" s="243" t="s">
        <v>34</v>
      </c>
      <c r="I11" s="240" t="s">
        <v>3</v>
      </c>
      <c r="J11" s="244"/>
      <c r="K11" s="242"/>
      <c r="L11" s="245" t="s">
        <v>3</v>
      </c>
      <c r="M11" s="245"/>
      <c r="N11" s="245"/>
      <c r="O11" s="215"/>
      <c r="P11" s="217" t="str">
        <f>IFERROR(VLOOKUP(Tableau1[[#This Row],[Mesures prises contre le ruissellement]],Feuil4!$A$67:$H$81,8,FALSE),"")</f>
        <v/>
      </c>
      <c r="Q11" s="215" t="s">
        <v>2390</v>
      </c>
      <c r="R11" s="216"/>
    </row>
    <row r="12" spans="1:18" x14ac:dyDescent="0.25">
      <c r="A12" s="240" t="s">
        <v>2391</v>
      </c>
      <c r="B12" s="241" t="s">
        <v>189</v>
      </c>
      <c r="C12" s="240">
        <v>243</v>
      </c>
      <c r="D12" s="240" t="s">
        <v>3</v>
      </c>
      <c r="E12" s="240"/>
      <c r="F12" s="240">
        <v>20</v>
      </c>
      <c r="G12" s="242" t="s">
        <v>131</v>
      </c>
      <c r="H12" s="240">
        <v>20</v>
      </c>
      <c r="I12" s="240" t="s">
        <v>3</v>
      </c>
      <c r="J12" s="246"/>
      <c r="K12" s="242"/>
      <c r="L12" s="242" t="s">
        <v>3</v>
      </c>
      <c r="M12" s="242"/>
      <c r="N12" s="242"/>
      <c r="O12" s="218"/>
      <c r="P12" s="44" t="str">
        <f>IFERROR(VLOOKUP(Tableau1[[#This Row],[Mesures prises contre le ruissellement]],Feuil4!$A$67:$H$81,8,FALSE),"")</f>
        <v/>
      </c>
      <c r="Q12" s="218"/>
      <c r="R12" s="199"/>
    </row>
    <row r="13" spans="1:18" x14ac:dyDescent="0.25">
      <c r="A13" s="240" t="s">
        <v>2392</v>
      </c>
      <c r="B13" s="241" t="s">
        <v>193</v>
      </c>
      <c r="C13" s="240">
        <v>315</v>
      </c>
      <c r="D13" s="240" t="s">
        <v>3</v>
      </c>
      <c r="E13" s="240"/>
      <c r="F13" s="240" t="s">
        <v>131</v>
      </c>
      <c r="G13" s="242" t="s">
        <v>131</v>
      </c>
      <c r="H13" s="240" t="s">
        <v>34</v>
      </c>
      <c r="I13" s="240"/>
      <c r="J13" s="246"/>
      <c r="K13" s="242"/>
      <c r="L13" s="242"/>
      <c r="M13" s="242"/>
      <c r="N13" s="242"/>
      <c r="O13" s="218"/>
      <c r="P13" s="44" t="str">
        <f>IFERROR(VLOOKUP(Tableau1[[#This Row],[Mesures prises contre le ruissellement]],Feuil4!$A$67:$H$81,8,FALSE),"")</f>
        <v/>
      </c>
      <c r="Q13" s="218"/>
      <c r="R13" s="199"/>
    </row>
    <row r="14" spans="1:18" x14ac:dyDescent="0.25">
      <c r="A14" s="240"/>
      <c r="B14" s="241"/>
      <c r="C14" s="240"/>
      <c r="D14" s="240"/>
      <c r="E14" s="240"/>
      <c r="F14" s="240"/>
      <c r="G14" s="242"/>
      <c r="H14" s="240"/>
      <c r="I14" s="240"/>
      <c r="J14" s="246"/>
      <c r="K14" s="242"/>
      <c r="L14" s="242"/>
      <c r="M14" s="242"/>
      <c r="N14" s="242"/>
      <c r="O14" s="218"/>
      <c r="P14" s="44" t="str">
        <f>IFERROR(VLOOKUP(Tableau1[[#This Row],[Mesures prises contre le ruissellement]],Feuil4!$A$67:$H$81,8,FALSE),"")</f>
        <v/>
      </c>
      <c r="Q14" s="218"/>
      <c r="R14" s="199"/>
    </row>
    <row r="15" spans="1:18" x14ac:dyDescent="0.25">
      <c r="A15" s="240"/>
      <c r="B15" s="241"/>
      <c r="C15" s="240"/>
      <c r="D15" s="240"/>
      <c r="E15" s="240"/>
      <c r="F15" s="240"/>
      <c r="G15" s="242"/>
      <c r="H15" s="240"/>
      <c r="I15" s="240"/>
      <c r="J15" s="246"/>
      <c r="K15" s="242"/>
      <c r="L15" s="242"/>
      <c r="M15" s="242"/>
      <c r="N15" s="242"/>
      <c r="O15" s="218"/>
      <c r="P15" s="44" t="str">
        <f>IFERROR(VLOOKUP(Tableau1[[#This Row],[Mesures prises contre le ruissellement]],Feuil4!$A$67:$H$81,8,FALSE),"")</f>
        <v/>
      </c>
      <c r="Q15" s="218"/>
      <c r="R15" s="199"/>
    </row>
    <row r="16" spans="1:18" x14ac:dyDescent="0.25">
      <c r="A16" s="240"/>
      <c r="B16" s="241"/>
      <c r="C16" s="240"/>
      <c r="D16" s="240"/>
      <c r="E16" s="240"/>
      <c r="F16" s="240"/>
      <c r="G16" s="242"/>
      <c r="H16" s="240"/>
      <c r="I16" s="240"/>
      <c r="J16" s="246"/>
      <c r="K16" s="242"/>
      <c r="L16" s="242"/>
      <c r="M16" s="242"/>
      <c r="N16" s="242"/>
      <c r="O16" s="218"/>
      <c r="P16" s="44" t="str">
        <f>IFERROR(VLOOKUP(Tableau1[[#This Row],[Mesures prises contre le ruissellement]],Feuil4!$A$67:$H$81,8,FALSE),"")</f>
        <v/>
      </c>
      <c r="Q16" s="218"/>
      <c r="R16" s="199"/>
    </row>
    <row r="17" spans="1:18" x14ac:dyDescent="0.25">
      <c r="A17" s="240"/>
      <c r="B17" s="241"/>
      <c r="C17" s="240"/>
      <c r="D17" s="240"/>
      <c r="E17" s="240"/>
      <c r="F17" s="240"/>
      <c r="G17" s="242"/>
      <c r="H17" s="240"/>
      <c r="I17" s="240"/>
      <c r="J17" s="246"/>
      <c r="K17" s="242"/>
      <c r="L17" s="242"/>
      <c r="M17" s="242"/>
      <c r="N17" s="242"/>
      <c r="O17" s="218"/>
      <c r="P17" s="44" t="str">
        <f>IFERROR(VLOOKUP(Tableau1[[#This Row],[Mesures prises contre le ruissellement]],Feuil4!$A$67:$H$81,8,FALSE),"")</f>
        <v/>
      </c>
      <c r="Q17" s="218"/>
      <c r="R17" s="199"/>
    </row>
    <row r="18" spans="1:18" x14ac:dyDescent="0.25">
      <c r="A18" s="240"/>
      <c r="B18" s="241"/>
      <c r="C18" s="240"/>
      <c r="D18" s="240"/>
      <c r="E18" s="240"/>
      <c r="F18" s="240"/>
      <c r="G18" s="242"/>
      <c r="H18" s="240"/>
      <c r="I18" s="240"/>
      <c r="J18" s="246"/>
      <c r="K18" s="242"/>
      <c r="L18" s="242"/>
      <c r="M18" s="242"/>
      <c r="N18" s="242"/>
      <c r="O18" s="218"/>
      <c r="P18" s="44" t="str">
        <f>IFERROR(VLOOKUP(Tableau1[[#This Row],[Mesures prises contre le ruissellement]],Feuil4!$A$67:$H$81,8,FALSE),"")</f>
        <v/>
      </c>
      <c r="Q18" s="218"/>
      <c r="R18" s="199"/>
    </row>
    <row r="19" spans="1:18" x14ac:dyDescent="0.25">
      <c r="A19" s="240"/>
      <c r="B19" s="241"/>
      <c r="C19" s="240"/>
      <c r="D19" s="240"/>
      <c r="E19" s="240"/>
      <c r="F19" s="240"/>
      <c r="G19" s="242"/>
      <c r="H19" s="240"/>
      <c r="I19" s="240"/>
      <c r="J19" s="246"/>
      <c r="K19" s="242"/>
      <c r="L19" s="242"/>
      <c r="M19" s="242"/>
      <c r="N19" s="242"/>
      <c r="O19" s="218"/>
      <c r="P19" s="44" t="str">
        <f>IFERROR(VLOOKUP(Tableau1[[#This Row],[Mesures prises contre le ruissellement]],Feuil4!$A$67:$H$81,8,FALSE),"")</f>
        <v/>
      </c>
      <c r="Q19" s="218"/>
      <c r="R19" s="199"/>
    </row>
    <row r="20" spans="1:18" x14ac:dyDescent="0.25">
      <c r="A20" s="240"/>
      <c r="B20" s="241"/>
      <c r="C20" s="240"/>
      <c r="D20" s="240"/>
      <c r="E20" s="240"/>
      <c r="F20" s="240"/>
      <c r="G20" s="242"/>
      <c r="H20" s="240"/>
      <c r="I20" s="240"/>
      <c r="J20" s="246"/>
      <c r="K20" s="242"/>
      <c r="L20" s="242"/>
      <c r="M20" s="242"/>
      <c r="N20" s="242"/>
      <c r="O20" s="218"/>
      <c r="P20" s="44" t="str">
        <f>IFERROR(VLOOKUP(Tableau1[[#This Row],[Mesures prises contre le ruissellement]],Feuil4!$A$67:$H$81,8,FALSE),"")</f>
        <v/>
      </c>
      <c r="Q20" s="218"/>
      <c r="R20" s="199"/>
    </row>
    <row r="21" spans="1:18" x14ac:dyDescent="0.25">
      <c r="A21" s="240"/>
      <c r="B21" s="241"/>
      <c r="C21" s="240"/>
      <c r="D21" s="240"/>
      <c r="E21" s="240"/>
      <c r="F21" s="240"/>
      <c r="G21" s="242"/>
      <c r="H21" s="240"/>
      <c r="I21" s="240"/>
      <c r="J21" s="246"/>
      <c r="K21" s="242"/>
      <c r="L21" s="242"/>
      <c r="M21" s="242"/>
      <c r="N21" s="242"/>
      <c r="O21" s="218"/>
      <c r="P21" s="44" t="str">
        <f>IFERROR(VLOOKUP(Tableau1[[#This Row],[Mesures prises contre le ruissellement]],Feuil4!$A$67:$H$81,8,FALSE),"")</f>
        <v/>
      </c>
      <c r="Q21" s="218"/>
      <c r="R21" s="199"/>
    </row>
    <row r="22" spans="1:18" x14ac:dyDescent="0.25">
      <c r="A22" s="240"/>
      <c r="B22" s="241"/>
      <c r="C22" s="240"/>
      <c r="D22" s="240"/>
      <c r="E22" s="240"/>
      <c r="F22" s="240"/>
      <c r="G22" s="242"/>
      <c r="H22" s="240"/>
      <c r="I22" s="240"/>
      <c r="J22" s="246"/>
      <c r="K22" s="242"/>
      <c r="L22" s="242"/>
      <c r="M22" s="242"/>
      <c r="N22" s="242"/>
      <c r="O22" s="218"/>
      <c r="P22" s="44" t="str">
        <f>IFERROR(VLOOKUP(Tableau1[[#This Row],[Mesures prises contre le ruissellement]],Feuil4!$A$67:$H$81,8,FALSE),"")</f>
        <v/>
      </c>
      <c r="Q22" s="218"/>
      <c r="R22" s="199"/>
    </row>
    <row r="23" spans="1:18" x14ac:dyDescent="0.25">
      <c r="A23" s="240"/>
      <c r="B23" s="241"/>
      <c r="C23" s="240"/>
      <c r="D23" s="240"/>
      <c r="E23" s="240"/>
      <c r="F23" s="240"/>
      <c r="G23" s="242"/>
      <c r="H23" s="240"/>
      <c r="I23" s="240"/>
      <c r="J23" s="246"/>
      <c r="K23" s="242"/>
      <c r="L23" s="242"/>
      <c r="M23" s="242"/>
      <c r="N23" s="242"/>
      <c r="O23" s="218"/>
      <c r="P23" s="44" t="str">
        <f>IFERROR(VLOOKUP(Tableau1[[#This Row],[Mesures prises contre le ruissellement]],Feuil4!$A$67:$H$81,8,FALSE),"")</f>
        <v/>
      </c>
      <c r="Q23" s="218"/>
      <c r="R23" s="199"/>
    </row>
    <row r="24" spans="1:18" ht="50.45" customHeight="1" x14ac:dyDescent="0.25">
      <c r="A24" s="240"/>
      <c r="B24" s="241"/>
      <c r="C24" s="240"/>
      <c r="D24" s="240"/>
      <c r="E24" s="240"/>
      <c r="F24" s="240"/>
      <c r="G24" s="242"/>
      <c r="H24" s="240"/>
      <c r="I24" s="240"/>
      <c r="J24" s="246"/>
      <c r="K24" s="242"/>
      <c r="L24" s="242"/>
      <c r="M24" s="242"/>
      <c r="N24" s="242"/>
      <c r="O24" s="218"/>
      <c r="P24" s="44" t="str">
        <f>IFERROR(VLOOKUP(Tableau1[[#This Row],[Mesures prises contre le ruissellement]],Feuil4!$A$67:$H$81,8,FALSE),"")</f>
        <v/>
      </c>
      <c r="Q24" s="218"/>
      <c r="R24" s="199"/>
    </row>
    <row r="25" spans="1:18" x14ac:dyDescent="0.25">
      <c r="A25" s="240"/>
      <c r="B25" s="241"/>
      <c r="C25" s="240"/>
      <c r="D25" s="240"/>
      <c r="E25" s="240"/>
      <c r="F25" s="240"/>
      <c r="G25" s="242"/>
      <c r="H25" s="240"/>
      <c r="I25" s="240"/>
      <c r="J25" s="246"/>
      <c r="K25" s="242"/>
      <c r="L25" s="242"/>
      <c r="M25" s="242"/>
      <c r="N25" s="242"/>
      <c r="O25" s="218"/>
      <c r="P25" s="44" t="str">
        <f>IFERROR(VLOOKUP(Tableau1[[#This Row],[Mesures prises contre le ruissellement]],Feuil4!$A$67:$H$81,8,FALSE),"")</f>
        <v/>
      </c>
      <c r="Q25" s="218"/>
      <c r="R25" s="199"/>
    </row>
    <row r="26" spans="1:18" x14ac:dyDescent="0.25">
      <c r="A26" s="240"/>
      <c r="B26" s="241"/>
      <c r="C26" s="240"/>
      <c r="D26" s="240"/>
      <c r="E26" s="240"/>
      <c r="F26" s="240"/>
      <c r="G26" s="242"/>
      <c r="H26" s="240"/>
      <c r="I26" s="240"/>
      <c r="J26" s="246"/>
      <c r="K26" s="242"/>
      <c r="L26" s="242"/>
      <c r="M26" s="242"/>
      <c r="N26" s="242"/>
      <c r="O26" s="218"/>
      <c r="P26" s="44" t="str">
        <f>IFERROR(VLOOKUP(Tableau1[[#This Row],[Mesures prises contre le ruissellement]],Feuil4!$A$67:$H$81,8,FALSE),"")</f>
        <v/>
      </c>
      <c r="Q26" s="218"/>
      <c r="R26" s="199"/>
    </row>
    <row r="27" spans="1:18" x14ac:dyDescent="0.25">
      <c r="A27" s="240"/>
      <c r="B27" s="241"/>
      <c r="C27" s="240"/>
      <c r="D27" s="240"/>
      <c r="E27" s="240"/>
      <c r="F27" s="240"/>
      <c r="G27" s="242"/>
      <c r="H27" s="240"/>
      <c r="I27" s="240"/>
      <c r="J27" s="246"/>
      <c r="K27" s="242"/>
      <c r="L27" s="242"/>
      <c r="M27" s="242"/>
      <c r="N27" s="242"/>
      <c r="O27" s="218"/>
      <c r="P27" s="44" t="str">
        <f>IFERROR(VLOOKUP(Tableau1[[#This Row],[Mesures prises contre le ruissellement]],Feuil4!$A$67:$H$81,8,FALSE),"")</f>
        <v/>
      </c>
      <c r="Q27" s="218"/>
      <c r="R27" s="199"/>
    </row>
    <row r="28" spans="1:18" x14ac:dyDescent="0.25">
      <c r="A28" s="240"/>
      <c r="B28" s="241"/>
      <c r="C28" s="240"/>
      <c r="D28" s="240"/>
      <c r="E28" s="240"/>
      <c r="F28" s="240"/>
      <c r="G28" s="242"/>
      <c r="H28" s="240"/>
      <c r="I28" s="240"/>
      <c r="J28" s="246"/>
      <c r="K28" s="242"/>
      <c r="L28" s="242"/>
      <c r="M28" s="242"/>
      <c r="N28" s="242"/>
      <c r="O28" s="218"/>
      <c r="P28" s="44" t="str">
        <f>IFERROR(VLOOKUP(Tableau1[[#This Row],[Mesures prises contre le ruissellement]],Feuil4!$A$67:$H$81,8,FALSE),"")</f>
        <v/>
      </c>
      <c r="Q28" s="218"/>
      <c r="R28" s="199"/>
    </row>
    <row r="29" spans="1:18" x14ac:dyDescent="0.25">
      <c r="A29" s="240"/>
      <c r="B29" s="241"/>
      <c r="C29" s="240"/>
      <c r="D29" s="240"/>
      <c r="E29" s="240"/>
      <c r="F29" s="240"/>
      <c r="G29" s="242"/>
      <c r="H29" s="240"/>
      <c r="I29" s="240"/>
      <c r="J29" s="246"/>
      <c r="K29" s="242"/>
      <c r="L29" s="242"/>
      <c r="M29" s="242"/>
      <c r="N29" s="242"/>
      <c r="O29" s="218"/>
      <c r="P29" s="44" t="str">
        <f>IFERROR(VLOOKUP(Tableau1[[#This Row],[Mesures prises contre le ruissellement]],Feuil4!$A$67:$H$81,8,FALSE),"")</f>
        <v/>
      </c>
      <c r="Q29" s="218"/>
      <c r="R29" s="199"/>
    </row>
    <row r="30" spans="1:18" x14ac:dyDescent="0.25">
      <c r="A30" s="240"/>
      <c r="B30" s="241"/>
      <c r="C30" s="240"/>
      <c r="D30" s="240"/>
      <c r="E30" s="240"/>
      <c r="F30" s="240"/>
      <c r="G30" s="242"/>
      <c r="H30" s="240"/>
      <c r="I30" s="240"/>
      <c r="J30" s="246"/>
      <c r="K30" s="242"/>
      <c r="L30" s="242"/>
      <c r="M30" s="242"/>
      <c r="N30" s="242"/>
      <c r="O30" s="218"/>
      <c r="P30" s="44" t="str">
        <f>IFERROR(VLOOKUP(Tableau1[[#This Row],[Mesures prises contre le ruissellement]],Feuil4!$A$67:$H$81,8,FALSE),"")</f>
        <v/>
      </c>
      <c r="Q30" s="218"/>
      <c r="R30" s="199"/>
    </row>
    <row r="31" spans="1:18" x14ac:dyDescent="0.25">
      <c r="A31" s="240"/>
      <c r="B31" s="241"/>
      <c r="C31" s="240"/>
      <c r="D31" s="240"/>
      <c r="E31" s="240"/>
      <c r="F31" s="240"/>
      <c r="G31" s="242"/>
      <c r="H31" s="240"/>
      <c r="I31" s="240"/>
      <c r="J31" s="246"/>
      <c r="K31" s="242"/>
      <c r="L31" s="242"/>
      <c r="M31" s="242"/>
      <c r="N31" s="242"/>
      <c r="O31" s="218"/>
      <c r="P31" s="44" t="str">
        <f>IFERROR(VLOOKUP(Tableau1[[#This Row],[Mesures prises contre le ruissellement]],Feuil4!$A$67:$H$81,8,FALSE),"")</f>
        <v/>
      </c>
      <c r="Q31" s="218"/>
      <c r="R31" s="199"/>
    </row>
    <row r="32" spans="1:18" x14ac:dyDescent="0.25">
      <c r="A32" s="240"/>
      <c r="B32" s="241"/>
      <c r="C32" s="240"/>
      <c r="D32" s="240"/>
      <c r="E32" s="240"/>
      <c r="F32" s="240"/>
      <c r="G32" s="242"/>
      <c r="H32" s="240"/>
      <c r="I32" s="240"/>
      <c r="J32" s="246"/>
      <c r="K32" s="242"/>
      <c r="L32" s="242"/>
      <c r="M32" s="242"/>
      <c r="N32" s="242"/>
      <c r="O32" s="218"/>
      <c r="P32" s="44" t="str">
        <f>IFERROR(VLOOKUP(Tableau1[[#This Row],[Mesures prises contre le ruissellement]],Feuil4!$A$67:$H$81,8,FALSE),"")</f>
        <v/>
      </c>
      <c r="Q32" s="218"/>
      <c r="R32" s="199"/>
    </row>
    <row r="33" spans="1:18" x14ac:dyDescent="0.25">
      <c r="A33" s="240"/>
      <c r="B33" s="241"/>
      <c r="C33" s="240"/>
      <c r="D33" s="240"/>
      <c r="E33" s="240"/>
      <c r="F33" s="240"/>
      <c r="G33" s="242"/>
      <c r="H33" s="240"/>
      <c r="I33" s="240"/>
      <c r="J33" s="246"/>
      <c r="K33" s="242"/>
      <c r="L33" s="242"/>
      <c r="M33" s="242"/>
      <c r="N33" s="242"/>
      <c r="O33" s="218"/>
      <c r="P33" s="44" t="str">
        <f>IFERROR(VLOOKUP(Tableau1[[#This Row],[Mesures prises contre le ruissellement]],Feuil4!$A$67:$H$81,8,FALSE),"")</f>
        <v/>
      </c>
      <c r="Q33" s="218"/>
      <c r="R33" s="199"/>
    </row>
    <row r="34" spans="1:18" x14ac:dyDescent="0.25">
      <c r="A34" s="240"/>
      <c r="B34" s="241"/>
      <c r="C34" s="240"/>
      <c r="D34" s="240"/>
      <c r="E34" s="240"/>
      <c r="F34" s="240"/>
      <c r="G34" s="242"/>
      <c r="H34" s="240"/>
      <c r="I34" s="240"/>
      <c r="J34" s="246"/>
      <c r="K34" s="242"/>
      <c r="L34" s="242"/>
      <c r="M34" s="242"/>
      <c r="N34" s="242"/>
      <c r="O34" s="218"/>
      <c r="P34" s="44" t="str">
        <f>IFERROR(VLOOKUP(Tableau1[[#This Row],[Mesures prises contre le ruissellement]],Feuil4!$A$67:$H$81,8,FALSE),"")</f>
        <v/>
      </c>
      <c r="Q34" s="218"/>
      <c r="R34" s="199"/>
    </row>
    <row r="35" spans="1:18" x14ac:dyDescent="0.25">
      <c r="A35" s="240"/>
      <c r="B35" s="241"/>
      <c r="C35" s="240"/>
      <c r="D35" s="240"/>
      <c r="E35" s="240"/>
      <c r="F35" s="240"/>
      <c r="G35" s="242"/>
      <c r="H35" s="240"/>
      <c r="I35" s="240"/>
      <c r="J35" s="246"/>
      <c r="K35" s="242"/>
      <c r="L35" s="242"/>
      <c r="M35" s="242"/>
      <c r="N35" s="242"/>
      <c r="O35" s="218"/>
      <c r="P35" s="44" t="str">
        <f>IFERROR(VLOOKUP(Tableau1[[#This Row],[Mesures prises contre le ruissellement]],Feuil4!$A$67:$H$81,8,FALSE),"")</f>
        <v/>
      </c>
      <c r="Q35" s="218"/>
      <c r="R35" s="199"/>
    </row>
    <row r="36" spans="1:18" x14ac:dyDescent="0.25">
      <c r="A36" s="240"/>
      <c r="B36" s="241"/>
      <c r="C36" s="240"/>
      <c r="D36" s="240"/>
      <c r="E36" s="240"/>
      <c r="F36" s="240"/>
      <c r="G36" s="242"/>
      <c r="H36" s="240"/>
      <c r="I36" s="240"/>
      <c r="J36" s="246"/>
      <c r="K36" s="242"/>
      <c r="L36" s="242"/>
      <c r="M36" s="242"/>
      <c r="N36" s="242"/>
      <c r="O36" s="218"/>
      <c r="P36" s="44" t="str">
        <f>IFERROR(VLOOKUP(Tableau1[[#This Row],[Mesures prises contre le ruissellement]],Feuil4!$A$67:$H$81,8,FALSE),"")</f>
        <v/>
      </c>
      <c r="Q36" s="218"/>
      <c r="R36" s="199"/>
    </row>
    <row r="37" spans="1:18" x14ac:dyDescent="0.25">
      <c r="A37" s="240"/>
      <c r="B37" s="241"/>
      <c r="C37" s="240"/>
      <c r="D37" s="240"/>
      <c r="E37" s="240"/>
      <c r="F37" s="240"/>
      <c r="G37" s="242"/>
      <c r="H37" s="240"/>
      <c r="I37" s="240"/>
      <c r="J37" s="246"/>
      <c r="K37" s="242"/>
      <c r="L37" s="242"/>
      <c r="M37" s="242"/>
      <c r="N37" s="242"/>
      <c r="O37" s="218"/>
      <c r="P37" s="44" t="str">
        <f>IFERROR(VLOOKUP(Tableau1[[#This Row],[Mesures prises contre le ruissellement]],Feuil4!$A$67:$H$81,8,FALSE),"")</f>
        <v/>
      </c>
      <c r="Q37" s="218"/>
      <c r="R37" s="199"/>
    </row>
    <row r="38" spans="1:18" x14ac:dyDescent="0.25">
      <c r="A38" s="240"/>
      <c r="B38" s="241"/>
      <c r="C38" s="240"/>
      <c r="D38" s="240"/>
      <c r="E38" s="240"/>
      <c r="F38" s="240"/>
      <c r="G38" s="242"/>
      <c r="H38" s="240"/>
      <c r="I38" s="240"/>
      <c r="J38" s="246"/>
      <c r="K38" s="242"/>
      <c r="L38" s="242"/>
      <c r="M38" s="242"/>
      <c r="N38" s="242"/>
      <c r="O38" s="218"/>
      <c r="P38" s="44" t="str">
        <f>IFERROR(VLOOKUP(Tableau1[[#This Row],[Mesures prises contre le ruissellement]],Feuil4!$A$67:$H$81,8,FALSE),"")</f>
        <v/>
      </c>
      <c r="Q38" s="218"/>
      <c r="R38" s="199"/>
    </row>
    <row r="39" spans="1:18" x14ac:dyDescent="0.25">
      <c r="A39" s="240"/>
      <c r="B39" s="241"/>
      <c r="C39" s="240"/>
      <c r="D39" s="240"/>
      <c r="E39" s="240"/>
      <c r="F39" s="240"/>
      <c r="G39" s="242"/>
      <c r="H39" s="240"/>
      <c r="I39" s="240"/>
      <c r="J39" s="246"/>
      <c r="K39" s="242"/>
      <c r="L39" s="242"/>
      <c r="M39" s="242"/>
      <c r="N39" s="242"/>
      <c r="O39" s="218"/>
      <c r="P39" s="44" t="str">
        <f>IFERROR(VLOOKUP(Tableau1[[#This Row],[Mesures prises contre le ruissellement]],Feuil4!$A$67:$H$81,8,FALSE),"")</f>
        <v/>
      </c>
      <c r="Q39" s="218"/>
      <c r="R39" s="199"/>
    </row>
    <row r="40" spans="1:18" x14ac:dyDescent="0.25">
      <c r="A40" s="240"/>
      <c r="B40" s="241"/>
      <c r="C40" s="240"/>
      <c r="D40" s="240"/>
      <c r="E40" s="240"/>
      <c r="F40" s="240"/>
      <c r="G40" s="242"/>
      <c r="H40" s="240"/>
      <c r="I40" s="240"/>
      <c r="J40" s="246"/>
      <c r="K40" s="242"/>
      <c r="L40" s="242"/>
      <c r="M40" s="242"/>
      <c r="N40" s="242"/>
      <c r="O40" s="218"/>
      <c r="P40" s="44" t="str">
        <f>IFERROR(VLOOKUP(Tableau1[[#This Row],[Mesures prises contre le ruissellement]],Feuil4!$A$67:$H$81,8,FALSE),"")</f>
        <v/>
      </c>
      <c r="Q40" s="218"/>
      <c r="R40" s="199"/>
    </row>
    <row r="41" spans="1:18" x14ac:dyDescent="0.25">
      <c r="A41" s="240"/>
      <c r="B41" s="241"/>
      <c r="C41" s="240"/>
      <c r="D41" s="240"/>
      <c r="E41" s="240"/>
      <c r="F41" s="240"/>
      <c r="G41" s="242"/>
      <c r="H41" s="240"/>
      <c r="I41" s="240"/>
      <c r="J41" s="246"/>
      <c r="K41" s="242"/>
      <c r="L41" s="242"/>
      <c r="M41" s="242"/>
      <c r="N41" s="242"/>
      <c r="O41" s="218"/>
      <c r="P41" s="44" t="str">
        <f>IFERROR(VLOOKUP(Tableau1[[#This Row],[Mesures prises contre le ruissellement]],Feuil4!$A$67:$H$81,8,FALSE),"")</f>
        <v/>
      </c>
      <c r="Q41" s="218"/>
      <c r="R41" s="199"/>
    </row>
    <row r="42" spans="1:18" x14ac:dyDescent="0.25">
      <c r="A42" s="240"/>
      <c r="B42" s="241"/>
      <c r="C42" s="240"/>
      <c r="D42" s="240"/>
      <c r="E42" s="240"/>
      <c r="F42" s="240"/>
      <c r="G42" s="242"/>
      <c r="H42" s="240"/>
      <c r="I42" s="240"/>
      <c r="J42" s="246"/>
      <c r="K42" s="242"/>
      <c r="L42" s="242"/>
      <c r="M42" s="242"/>
      <c r="N42" s="242"/>
      <c r="O42" s="218"/>
      <c r="P42" s="44" t="str">
        <f>IFERROR(VLOOKUP(Tableau1[[#This Row],[Mesures prises contre le ruissellement]],Feuil4!$A$67:$H$81,8,FALSE),"")</f>
        <v/>
      </c>
      <c r="Q42" s="218"/>
      <c r="R42" s="199"/>
    </row>
    <row r="43" spans="1:18" x14ac:dyDescent="0.25">
      <c r="A43" s="240"/>
      <c r="B43" s="241"/>
      <c r="C43" s="240"/>
      <c r="D43" s="240"/>
      <c r="E43" s="240"/>
      <c r="F43" s="240"/>
      <c r="G43" s="242"/>
      <c r="H43" s="240"/>
      <c r="I43" s="240"/>
      <c r="J43" s="246"/>
      <c r="K43" s="242"/>
      <c r="L43" s="242"/>
      <c r="M43" s="242"/>
      <c r="N43" s="242"/>
      <c r="O43" s="218"/>
      <c r="P43" s="44" t="str">
        <f>IFERROR(VLOOKUP(Tableau1[[#This Row],[Mesures prises contre le ruissellement]],Feuil4!$A$67:$H$81,8,FALSE),"")</f>
        <v/>
      </c>
      <c r="Q43" s="218"/>
      <c r="R43" s="199"/>
    </row>
    <row r="44" spans="1:18" x14ac:dyDescent="0.25">
      <c r="A44" s="240"/>
      <c r="B44" s="241"/>
      <c r="C44" s="240"/>
      <c r="D44" s="240"/>
      <c r="E44" s="247"/>
      <c r="F44" s="240"/>
      <c r="G44" s="248"/>
      <c r="H44" s="247"/>
      <c r="I44" s="240"/>
      <c r="J44" s="249"/>
      <c r="K44" s="248"/>
      <c r="L44" s="248"/>
      <c r="M44" s="248"/>
      <c r="N44" s="248"/>
      <c r="O44" s="220"/>
      <c r="P44" s="47" t="str">
        <f>IFERROR(VLOOKUP(Tableau1[[#This Row],[Mesures prises contre le ruissellement]],Feuil4!$A$67:$H$81,8,FALSE),"")</f>
        <v/>
      </c>
      <c r="Q44" s="220"/>
      <c r="R44" s="219"/>
    </row>
    <row r="45" spans="1:18" x14ac:dyDescent="0.25">
      <c r="A45" s="247"/>
      <c r="B45" s="250"/>
      <c r="C45" s="247"/>
      <c r="D45" s="247"/>
      <c r="E45" s="247"/>
      <c r="F45" s="247"/>
      <c r="G45" s="248"/>
      <c r="H45" s="247"/>
      <c r="I45" s="247"/>
      <c r="J45" s="241"/>
      <c r="K45" s="240"/>
      <c r="L45" s="248"/>
      <c r="M45" s="248"/>
      <c r="N45" s="248"/>
      <c r="O45" s="220"/>
      <c r="P45" s="47" t="str">
        <f>IFERROR(VLOOKUP(Tableau1[[#This Row],[Mesures prises contre le ruissellement]],Feuil4!$A$67:$H$81,8,FALSE),"")</f>
        <v/>
      </c>
      <c r="Q45" s="220"/>
      <c r="R45" s="219"/>
    </row>
    <row r="46" spans="1:18" x14ac:dyDescent="0.25">
      <c r="A46" s="247"/>
      <c r="B46" s="250"/>
      <c r="C46" s="247"/>
      <c r="D46" s="247"/>
      <c r="E46" s="247"/>
      <c r="F46" s="247"/>
      <c r="G46" s="248"/>
      <c r="H46" s="247"/>
      <c r="I46" s="247"/>
      <c r="J46" s="249"/>
      <c r="K46" s="251"/>
      <c r="L46" s="248"/>
      <c r="M46" s="248"/>
      <c r="N46" s="248"/>
      <c r="O46" s="220"/>
      <c r="P46" s="47" t="str">
        <f>IFERROR(VLOOKUP(Tableau1[[#This Row],[Mesures prises contre le ruissellement]],Feuil4!$A$67:$H$81,8,FALSE),"")</f>
        <v/>
      </c>
      <c r="Q46" s="220"/>
      <c r="R46" s="219"/>
    </row>
    <row r="48" spans="1:18" x14ac:dyDescent="0.25">
      <c r="A48" s="221" t="s">
        <v>66</v>
      </c>
      <c r="C48" s="222">
        <f>SUM(C11:C46)</f>
        <v>839</v>
      </c>
    </row>
  </sheetData>
  <sheetProtection algorithmName="SHA-512" hashValue="KrqdZeoljy5VnpzXhW0CBmGX3OjsmBB1xWsVg4hbaZf7luWJ8cy59zedSIbm1j3NA78c+Y/g0OO3FtWSPFIhgA==" saltValue="BVK6tedBbVCe9bzMNnsHQA==" spinCount="100000" sheet="1" objects="1" scenarios="1" formatColumns="0" formatRows="0" insertRows="0" sort="0" autoFilter="0"/>
  <mergeCells count="10">
    <mergeCell ref="A7:C7"/>
    <mergeCell ref="A4:B4"/>
    <mergeCell ref="A5:B5"/>
    <mergeCell ref="A6:B6"/>
    <mergeCell ref="D1:H1"/>
    <mergeCell ref="B2:D2"/>
    <mergeCell ref="G4:H4"/>
    <mergeCell ref="G5:H5"/>
    <mergeCell ref="G6:H6"/>
    <mergeCell ref="F3:H3"/>
  </mergeCells>
  <phoneticPr fontId="9" type="noConversion"/>
  <conditionalFormatting sqref="A11:A46">
    <cfRule type="duplicateValues" dxfId="5" priority="1"/>
  </conditionalFormatting>
  <hyperlinks>
    <hyperlink ref="D7" r:id="rId1" display="https://themes.agripedia.ch/fr/abschwemmungs-risiko-feldbau/" xr:uid="{D4E71D07-A4BD-4B44-97A9-6DC0FBB86D1D}"/>
  </hyperlinks>
  <pageMargins left="0.7" right="0.7" top="0.75" bottom="0.75" header="0.3" footer="0.3"/>
  <pageSetup paperSize="9" orientation="portrait" horizontalDpi="0" verticalDpi="0" r:id="rId2"/>
  <ignoredErrors>
    <ignoredError sqref="D4" evalError="1"/>
  </ignoredErrors>
  <legacyDrawing r:id="rId3"/>
  <tableParts count="1">
    <tablePart r:id="rId4"/>
  </tableParts>
  <extLst>
    <ext xmlns:x14="http://schemas.microsoft.com/office/spreadsheetml/2009/9/main" uri="{CCE6A557-97BC-4b89-ADB6-D9C93CAAB3DF}">
      <x14:dataValidations xmlns:xm="http://schemas.microsoft.com/office/excel/2006/main" count="9">
        <x14:dataValidation type="list" allowBlank="1" showInputMessage="1" showErrorMessage="1" xr:uid="{38D2139B-C1AB-4BDA-B4B4-6E4F786ADF03}">
          <x14:formula1>
            <xm:f>Feuil4!$A$2:$A$3</xm:f>
          </x14:formula1>
          <xm:sqref>K11:M46 I11:I46 D11:D46</xm:sqref>
        </x14:dataValidation>
        <x14:dataValidation type="list" allowBlank="1" showInputMessage="1" showErrorMessage="1" xr:uid="{64B62C40-36E7-4466-A817-7014DCBFF1E7}">
          <x14:formula1>
            <xm:f>Feuil4!$A$17:$A$21</xm:f>
          </x14:formula1>
          <xm:sqref>F11:F46</xm:sqref>
        </x14:dataValidation>
        <x14:dataValidation type="list" allowBlank="1" showInputMessage="1" showErrorMessage="1" xr:uid="{B3CA6875-BA79-4BF4-A62B-90D0BF9066E9}">
          <x14:formula1>
            <xm:f>Feuil4!$A$34:$A$39</xm:f>
          </x14:formula1>
          <xm:sqref>G11:G46</xm:sqref>
        </x14:dataValidation>
        <x14:dataValidation type="list" allowBlank="1" showInputMessage="1" showErrorMessage="1" xr:uid="{915288FB-1928-4730-9923-67D2851FB8B2}">
          <x14:formula1>
            <xm:f>Feuil4!$C$25:$C$28</xm:f>
          </x14:formula1>
          <xm:sqref>N11:N46</xm:sqref>
        </x14:dataValidation>
        <x14:dataValidation type="list" allowBlank="1" showInputMessage="1" showErrorMessage="1" xr:uid="{D2E3814C-A028-45E2-8B72-414DA6A15D4D}">
          <x14:formula1>
            <xm:f>Feuil4!$A$44:$A$47</xm:f>
          </x14:formula1>
          <xm:sqref>H11:H46</xm:sqref>
        </x14:dataValidation>
        <x14:dataValidation type="list" allowBlank="1" showInputMessage="1" xr:uid="{98EEC46B-7F60-4D7A-B397-22C1215A0C0B}">
          <x14:formula1>
            <xm:f>'Codes cultures Acorda'!$A$5:$A$96</xm:f>
          </x14:formula1>
          <xm:sqref>B11:B46</xm:sqref>
        </x14:dataValidation>
        <x14:dataValidation type="list" allowBlank="1" showInputMessage="1" showErrorMessage="1" xr:uid="{848AEB6C-F882-4807-83BA-7B4B4B82727D}">
          <x14:formula1>
            <xm:f>Feuil4!$A$8:$A$10</xm:f>
          </x14:formula1>
          <xm:sqref>E11:E46</xm:sqref>
        </x14:dataValidation>
        <x14:dataValidation type="list" allowBlank="1" showInputMessage="1" showErrorMessage="1" xr:uid="{16E33BC1-AA8A-4F2F-9B21-E1B742782AF5}">
          <x14:formula1>
            <xm:f>Feuil4!$A$67:$A$78</xm:f>
          </x14:formula1>
          <xm:sqref>O11:O46</xm:sqref>
        </x14:dataValidation>
        <x14:dataValidation type="list" allowBlank="1" showInputMessage="1" showErrorMessage="1" xr:uid="{B6B44A43-6F38-4AA8-9C6F-F778C970CE1B}">
          <x14:formula1>
            <xm:f>'Liens pour un 2e canton'!$A$4:$A$31</xm:f>
          </x14:formula1>
          <xm:sqref>F4:F6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532B-D2EE-46E9-9868-6084A631D558}">
  <sheetPr codeName="Feuil4"/>
  <dimension ref="A1:H144"/>
  <sheetViews>
    <sheetView workbookViewId="0">
      <selection activeCell="F19" sqref="F19"/>
    </sheetView>
  </sheetViews>
  <sheetFormatPr baseColWidth="10" defaultRowHeight="15" x14ac:dyDescent="0.25"/>
  <cols>
    <col min="1" max="1" width="27.140625" customWidth="1"/>
    <col min="3" max="3" width="14.140625" customWidth="1"/>
    <col min="6" max="6" width="20.28515625" customWidth="1"/>
  </cols>
  <sheetData>
    <row r="1" spans="1:6" x14ac:dyDescent="0.25">
      <c r="A1" t="s">
        <v>2</v>
      </c>
      <c r="C1" t="s">
        <v>14</v>
      </c>
      <c r="F1" t="s">
        <v>259</v>
      </c>
    </row>
    <row r="2" spans="1:6" x14ac:dyDescent="0.25">
      <c r="A2" s="1" t="s">
        <v>3</v>
      </c>
      <c r="C2" s="1" t="s">
        <v>15</v>
      </c>
      <c r="F2" s="239"/>
    </row>
    <row r="3" spans="1:6" x14ac:dyDescent="0.25">
      <c r="A3" s="1" t="s">
        <v>4</v>
      </c>
      <c r="C3" s="1" t="s">
        <v>16</v>
      </c>
      <c r="F3" s="239" t="s">
        <v>4</v>
      </c>
    </row>
    <row r="4" spans="1:6" x14ac:dyDescent="0.25">
      <c r="A4" s="1" t="s">
        <v>22</v>
      </c>
      <c r="C4" s="1" t="s">
        <v>17</v>
      </c>
      <c r="F4" s="239" t="s">
        <v>3</v>
      </c>
    </row>
    <row r="5" spans="1:6" ht="45" x14ac:dyDescent="0.25">
      <c r="C5" s="1" t="s">
        <v>45</v>
      </c>
      <c r="F5" s="239" t="s">
        <v>265</v>
      </c>
    </row>
    <row r="6" spans="1:6" x14ac:dyDescent="0.25">
      <c r="C6" s="1" t="s">
        <v>78</v>
      </c>
      <c r="F6" s="239" t="s">
        <v>261</v>
      </c>
    </row>
    <row r="7" spans="1:6" x14ac:dyDescent="0.25">
      <c r="A7" t="s">
        <v>5</v>
      </c>
      <c r="C7" s="1" t="s">
        <v>25</v>
      </c>
      <c r="F7" s="239">
        <v>0</v>
      </c>
    </row>
    <row r="8" spans="1:6" x14ac:dyDescent="0.25">
      <c r="A8" s="1" t="s">
        <v>3</v>
      </c>
      <c r="C8" s="1"/>
    </row>
    <row r="9" spans="1:6" x14ac:dyDescent="0.25">
      <c r="A9" s="1" t="s">
        <v>4</v>
      </c>
    </row>
    <row r="10" spans="1:6" x14ac:dyDescent="0.25">
      <c r="A10" s="1" t="s">
        <v>6</v>
      </c>
      <c r="C10" t="s">
        <v>21</v>
      </c>
    </row>
    <row r="11" spans="1:6" x14ac:dyDescent="0.25">
      <c r="A11" s="1"/>
      <c r="C11" s="1" t="s">
        <v>19</v>
      </c>
    </row>
    <row r="12" spans="1:6" x14ac:dyDescent="0.25">
      <c r="A12" s="1"/>
      <c r="C12" s="1" t="s">
        <v>20</v>
      </c>
    </row>
    <row r="13" spans="1:6" x14ac:dyDescent="0.25">
      <c r="A13" s="1"/>
      <c r="C13" s="1"/>
    </row>
    <row r="15" spans="1:6" x14ac:dyDescent="0.25">
      <c r="A15" t="s">
        <v>9</v>
      </c>
    </row>
    <row r="16" spans="1:6" x14ac:dyDescent="0.25">
      <c r="A16" s="1"/>
    </row>
    <row r="17" spans="1:3" x14ac:dyDescent="0.25">
      <c r="A17" s="1">
        <v>6</v>
      </c>
    </row>
    <row r="18" spans="1:3" x14ac:dyDescent="0.25">
      <c r="A18" s="1">
        <v>20</v>
      </c>
    </row>
    <row r="19" spans="1:3" x14ac:dyDescent="0.25">
      <c r="A19" s="1">
        <v>50</v>
      </c>
    </row>
    <row r="20" spans="1:3" x14ac:dyDescent="0.25">
      <c r="A20" s="1">
        <v>100</v>
      </c>
    </row>
    <row r="21" spans="1:3" x14ac:dyDescent="0.25">
      <c r="A21" s="3" t="s">
        <v>131</v>
      </c>
    </row>
    <row r="22" spans="1:3" x14ac:dyDescent="0.25">
      <c r="A22" s="3"/>
    </row>
    <row r="23" spans="1:3" x14ac:dyDescent="0.25">
      <c r="A23" s="1">
        <v>0</v>
      </c>
    </row>
    <row r="24" spans="1:3" ht="30" x14ac:dyDescent="0.25">
      <c r="A24" s="2" t="s">
        <v>28</v>
      </c>
      <c r="C24" s="2" t="s">
        <v>29</v>
      </c>
    </row>
    <row r="25" spans="1:3" x14ac:dyDescent="0.25">
      <c r="A25" s="1">
        <v>1</v>
      </c>
      <c r="C25" s="1"/>
    </row>
    <row r="26" spans="1:3" x14ac:dyDescent="0.25">
      <c r="A26" s="1">
        <v>2</v>
      </c>
      <c r="C26" s="1">
        <v>0</v>
      </c>
    </row>
    <row r="27" spans="1:3" x14ac:dyDescent="0.25">
      <c r="A27" s="1">
        <v>3</v>
      </c>
      <c r="C27" s="1">
        <v>1</v>
      </c>
    </row>
    <row r="28" spans="1:3" x14ac:dyDescent="0.25">
      <c r="A28" s="1">
        <v>4</v>
      </c>
      <c r="C28" s="1"/>
    </row>
    <row r="29" spans="1:3" x14ac:dyDescent="0.25">
      <c r="A29" s="1">
        <v>0</v>
      </c>
    </row>
    <row r="30" spans="1:3" x14ac:dyDescent="0.25">
      <c r="A30" s="3" t="s">
        <v>18</v>
      </c>
    </row>
    <row r="32" spans="1:3" x14ac:dyDescent="0.25">
      <c r="A32" t="s">
        <v>141</v>
      </c>
    </row>
    <row r="33" spans="1:1" x14ac:dyDescent="0.25">
      <c r="A33" s="1"/>
    </row>
    <row r="34" spans="1:1" x14ac:dyDescent="0.25">
      <c r="A34" s="1">
        <v>3</v>
      </c>
    </row>
    <row r="35" spans="1:1" x14ac:dyDescent="0.25">
      <c r="A35" s="1">
        <v>6</v>
      </c>
    </row>
    <row r="36" spans="1:1" x14ac:dyDescent="0.25">
      <c r="A36" s="1">
        <v>20</v>
      </c>
    </row>
    <row r="37" spans="1:1" x14ac:dyDescent="0.25">
      <c r="A37" s="1">
        <v>50</v>
      </c>
    </row>
    <row r="38" spans="1:1" x14ac:dyDescent="0.25">
      <c r="A38" s="1">
        <v>100</v>
      </c>
    </row>
    <row r="39" spans="1:1" x14ac:dyDescent="0.25">
      <c r="A39" s="1" t="s">
        <v>131</v>
      </c>
    </row>
    <row r="42" spans="1:1" x14ac:dyDescent="0.25">
      <c r="A42" t="s">
        <v>32</v>
      </c>
    </row>
    <row r="43" spans="1:1" x14ac:dyDescent="0.25">
      <c r="A43" s="1"/>
    </row>
    <row r="44" spans="1:1" x14ac:dyDescent="0.25">
      <c r="A44" s="1">
        <v>3</v>
      </c>
    </row>
    <row r="45" spans="1:1" x14ac:dyDescent="0.25">
      <c r="A45" s="1">
        <v>6</v>
      </c>
    </row>
    <row r="46" spans="1:1" x14ac:dyDescent="0.25">
      <c r="A46" s="1">
        <v>20</v>
      </c>
    </row>
    <row r="47" spans="1:1" x14ac:dyDescent="0.25">
      <c r="A47" s="1" t="s">
        <v>34</v>
      </c>
    </row>
    <row r="49" spans="1:8" x14ac:dyDescent="0.25">
      <c r="A49" t="s">
        <v>43</v>
      </c>
    </row>
    <row r="50" spans="1:8" x14ac:dyDescent="0.25">
      <c r="A50" s="1">
        <v>1</v>
      </c>
    </row>
    <row r="51" spans="1:8" x14ac:dyDescent="0.25">
      <c r="A51" s="1">
        <v>2</v>
      </c>
    </row>
    <row r="54" spans="1:8" x14ac:dyDescent="0.25">
      <c r="A54" t="s">
        <v>47</v>
      </c>
      <c r="H54" t="s">
        <v>46</v>
      </c>
    </row>
    <row r="55" spans="1:8" x14ac:dyDescent="0.25">
      <c r="A55" s="4" t="s">
        <v>179</v>
      </c>
      <c r="B55" s="5"/>
      <c r="C55" s="5"/>
      <c r="D55" s="5"/>
      <c r="E55" s="5"/>
      <c r="F55" s="5"/>
      <c r="G55" s="5"/>
      <c r="H55" s="1">
        <v>0</v>
      </c>
    </row>
    <row r="56" spans="1:8" x14ac:dyDescent="0.25">
      <c r="A56" s="193" t="s">
        <v>70</v>
      </c>
      <c r="B56" s="194"/>
      <c r="C56" s="194"/>
      <c r="D56" s="194"/>
      <c r="E56" s="194"/>
      <c r="F56" s="194"/>
      <c r="G56" s="195"/>
      <c r="H56" s="1">
        <v>0.5</v>
      </c>
    </row>
    <row r="57" spans="1:8" x14ac:dyDescent="0.25">
      <c r="A57" s="4" t="s">
        <v>71</v>
      </c>
      <c r="B57" s="5"/>
      <c r="C57" s="5"/>
      <c r="D57" s="5"/>
      <c r="E57" s="5"/>
      <c r="F57" s="5"/>
      <c r="G57" s="6"/>
      <c r="H57" s="1">
        <v>1</v>
      </c>
    </row>
    <row r="58" spans="1:8" x14ac:dyDescent="0.25">
      <c r="A58" s="4" t="s">
        <v>72</v>
      </c>
      <c r="B58" s="5"/>
      <c r="C58" s="5"/>
      <c r="D58" s="5"/>
      <c r="E58" s="5"/>
      <c r="F58" s="5"/>
      <c r="G58" s="6"/>
      <c r="H58" s="1">
        <v>2</v>
      </c>
    </row>
    <row r="59" spans="1:8" x14ac:dyDescent="0.25">
      <c r="A59" s="4" t="s">
        <v>73</v>
      </c>
      <c r="B59" s="5"/>
      <c r="C59" s="5"/>
      <c r="D59" s="5"/>
      <c r="E59" s="5"/>
      <c r="F59" s="5"/>
      <c r="G59" s="6"/>
      <c r="H59" s="1">
        <v>3</v>
      </c>
    </row>
    <row r="60" spans="1:8" x14ac:dyDescent="0.25">
      <c r="A60" s="4" t="s">
        <v>48</v>
      </c>
      <c r="B60" s="5"/>
      <c r="C60" s="5"/>
      <c r="D60" s="5"/>
      <c r="E60" s="5"/>
      <c r="F60" s="5"/>
      <c r="G60" s="6"/>
      <c r="H60" s="1">
        <v>0.5</v>
      </c>
    </row>
    <row r="61" spans="1:8" x14ac:dyDescent="0.25">
      <c r="A61" s="4" t="s">
        <v>136</v>
      </c>
      <c r="B61" s="5"/>
      <c r="C61" s="5"/>
      <c r="D61" s="5"/>
      <c r="E61" s="5"/>
      <c r="F61" s="5"/>
      <c r="G61" s="6"/>
      <c r="H61" s="1">
        <v>1</v>
      </c>
    </row>
    <row r="62" spans="1:8" x14ac:dyDescent="0.25">
      <c r="A62" s="4" t="s">
        <v>49</v>
      </c>
      <c r="B62" s="5"/>
      <c r="C62" s="5"/>
      <c r="D62" s="5"/>
      <c r="E62" s="5"/>
      <c r="F62" s="5"/>
      <c r="G62" s="6"/>
      <c r="H62" s="1">
        <v>1.5</v>
      </c>
    </row>
    <row r="63" spans="1:8" x14ac:dyDescent="0.25">
      <c r="A63" s="4" t="s">
        <v>135</v>
      </c>
      <c r="B63" s="5"/>
      <c r="C63" s="5"/>
      <c r="D63" s="5"/>
      <c r="E63" s="5"/>
      <c r="F63" s="5"/>
      <c r="G63" s="6"/>
      <c r="H63" s="1">
        <v>3</v>
      </c>
    </row>
    <row r="64" spans="1:8" x14ac:dyDescent="0.25">
      <c r="A64" s="4" t="s">
        <v>144</v>
      </c>
      <c r="B64" s="5"/>
      <c r="C64" s="5"/>
      <c r="D64" s="5"/>
      <c r="E64" s="5"/>
      <c r="F64" s="5"/>
      <c r="G64" s="6"/>
      <c r="H64" s="1">
        <v>1</v>
      </c>
    </row>
    <row r="66" spans="1:8" x14ac:dyDescent="0.25">
      <c r="A66" t="s">
        <v>51</v>
      </c>
      <c r="H66" t="s">
        <v>46</v>
      </c>
    </row>
    <row r="67" spans="1:8" x14ac:dyDescent="0.25">
      <c r="A67" s="1" t="s">
        <v>52</v>
      </c>
      <c r="B67" s="1"/>
      <c r="C67" s="1"/>
      <c r="D67" s="1"/>
      <c r="E67" s="1"/>
      <c r="F67" s="1"/>
      <c r="G67" s="1"/>
      <c r="H67" s="1">
        <v>1</v>
      </c>
    </row>
    <row r="68" spans="1:8" x14ac:dyDescent="0.25">
      <c r="A68" s="1" t="s">
        <v>53</v>
      </c>
      <c r="B68" s="1"/>
      <c r="C68" s="1"/>
      <c r="D68" s="1"/>
      <c r="E68" s="1"/>
      <c r="F68" s="1"/>
      <c r="G68" s="1"/>
      <c r="H68" s="1">
        <v>2</v>
      </c>
    </row>
    <row r="69" spans="1:8" x14ac:dyDescent="0.25">
      <c r="A69" s="1" t="s">
        <v>54</v>
      </c>
      <c r="B69" s="1"/>
      <c r="C69" s="1"/>
      <c r="D69" s="1"/>
      <c r="E69" s="1"/>
      <c r="F69" s="1"/>
      <c r="G69" s="1"/>
      <c r="H69" s="1">
        <v>3</v>
      </c>
    </row>
    <row r="70" spans="1:8" x14ac:dyDescent="0.25">
      <c r="A70" s="1" t="s">
        <v>55</v>
      </c>
      <c r="B70" s="1"/>
      <c r="C70" s="1"/>
      <c r="D70" s="1"/>
      <c r="E70" s="1"/>
      <c r="F70" s="1"/>
      <c r="G70" s="1"/>
      <c r="H70" s="1">
        <v>3</v>
      </c>
    </row>
    <row r="71" spans="1:8" x14ac:dyDescent="0.25">
      <c r="A71" s="1" t="s">
        <v>121</v>
      </c>
      <c r="B71" s="1"/>
      <c r="C71" s="1"/>
      <c r="D71" s="1"/>
      <c r="E71" s="1"/>
      <c r="F71" s="1"/>
      <c r="G71" s="1"/>
      <c r="H71" s="1">
        <v>2</v>
      </c>
    </row>
    <row r="72" spans="1:8" x14ac:dyDescent="0.25">
      <c r="A72" s="1" t="s">
        <v>56</v>
      </c>
      <c r="B72" s="1"/>
      <c r="C72" s="1"/>
      <c r="D72" s="1"/>
      <c r="E72" s="1"/>
      <c r="F72" s="1"/>
      <c r="G72" s="1"/>
      <c r="H72" s="1">
        <v>2</v>
      </c>
    </row>
    <row r="73" spans="1:8" x14ac:dyDescent="0.25">
      <c r="A73" s="1" t="s">
        <v>57</v>
      </c>
      <c r="B73" s="1"/>
      <c r="C73" s="1"/>
      <c r="D73" s="1"/>
      <c r="E73" s="1"/>
      <c r="F73" s="1"/>
      <c r="G73" s="1"/>
      <c r="H73" s="1">
        <v>1</v>
      </c>
    </row>
    <row r="74" spans="1:8" x14ac:dyDescent="0.25">
      <c r="A74" s="1" t="s">
        <v>58</v>
      </c>
      <c r="B74" s="1"/>
      <c r="C74" s="1"/>
      <c r="D74" s="1"/>
      <c r="E74" s="1"/>
      <c r="F74" s="1"/>
      <c r="G74" s="1"/>
      <c r="H74" s="1">
        <v>1</v>
      </c>
    </row>
    <row r="75" spans="1:8" x14ac:dyDescent="0.25">
      <c r="A75" s="1" t="s">
        <v>59</v>
      </c>
      <c r="B75" s="1"/>
      <c r="C75" s="1"/>
      <c r="D75" s="1"/>
      <c r="E75" s="1"/>
      <c r="F75" s="1"/>
      <c r="G75" s="1"/>
      <c r="H75" s="1">
        <v>1</v>
      </c>
    </row>
    <row r="76" spans="1:8" x14ac:dyDescent="0.25">
      <c r="A76" s="1" t="s">
        <v>67</v>
      </c>
      <c r="B76" s="1"/>
      <c r="C76" s="1"/>
      <c r="D76" s="1"/>
      <c r="E76" s="1"/>
      <c r="F76" s="1"/>
      <c r="G76" s="1"/>
      <c r="H76" s="1">
        <v>1</v>
      </c>
    </row>
    <row r="77" spans="1:8" x14ac:dyDescent="0.25">
      <c r="A77" s="1" t="s">
        <v>137</v>
      </c>
      <c r="B77" s="1"/>
      <c r="C77" s="1"/>
      <c r="D77" s="1"/>
      <c r="E77" s="1"/>
      <c r="F77" s="1"/>
      <c r="G77" s="1"/>
      <c r="H77" s="1">
        <v>1</v>
      </c>
    </row>
    <row r="78" spans="1:8" x14ac:dyDescent="0.25">
      <c r="A78" s="1" t="s">
        <v>138</v>
      </c>
      <c r="B78" s="1"/>
      <c r="C78" s="1"/>
      <c r="D78" s="1"/>
      <c r="E78" s="1"/>
      <c r="F78" s="1"/>
      <c r="G78" s="1"/>
      <c r="H78" s="1">
        <v>1</v>
      </c>
    </row>
    <row r="79" spans="1:8" x14ac:dyDescent="0.25">
      <c r="A79" s="1" t="s">
        <v>60</v>
      </c>
      <c r="B79" s="1"/>
      <c r="C79" s="1"/>
      <c r="D79" s="1"/>
      <c r="E79" s="1"/>
      <c r="F79" s="1"/>
      <c r="G79" s="1"/>
      <c r="H79" s="1">
        <v>1</v>
      </c>
    </row>
    <row r="80" spans="1:8" x14ac:dyDescent="0.25">
      <c r="A80" s="1" t="s">
        <v>139</v>
      </c>
      <c r="B80" s="1"/>
      <c r="C80" s="1"/>
      <c r="D80" s="1"/>
      <c r="E80" s="1"/>
      <c r="F80" s="1"/>
      <c r="G80" s="1"/>
      <c r="H80" s="1">
        <v>2</v>
      </c>
    </row>
    <row r="81" spans="1:8" x14ac:dyDescent="0.25">
      <c r="A81" s="1" t="s">
        <v>140</v>
      </c>
      <c r="B81" s="1"/>
      <c r="C81" s="1"/>
      <c r="D81" s="1"/>
      <c r="E81" s="1"/>
      <c r="F81" s="1"/>
      <c r="G81" s="1"/>
      <c r="H81" s="1">
        <v>3</v>
      </c>
    </row>
    <row r="84" spans="1:8" x14ac:dyDescent="0.25">
      <c r="A84" t="s">
        <v>119</v>
      </c>
    </row>
    <row r="85" spans="1:8" x14ac:dyDescent="0.25">
      <c r="A85" s="1"/>
      <c r="B85" s="9">
        <v>1</v>
      </c>
      <c r="C85" s="9">
        <v>2</v>
      </c>
      <c r="D85" s="1">
        <v>3</v>
      </c>
    </row>
    <row r="86" spans="1:8" x14ac:dyDescent="0.25">
      <c r="A86" s="1">
        <v>6</v>
      </c>
      <c r="B86" s="9">
        <v>6</v>
      </c>
      <c r="C86" s="9">
        <v>6</v>
      </c>
      <c r="D86" s="1">
        <v>6</v>
      </c>
    </row>
    <row r="87" spans="1:8" x14ac:dyDescent="0.25">
      <c r="A87" s="1">
        <v>20</v>
      </c>
      <c r="B87" s="9">
        <v>6</v>
      </c>
      <c r="C87" s="9">
        <v>6</v>
      </c>
      <c r="D87" s="1">
        <v>6</v>
      </c>
    </row>
    <row r="88" spans="1:8" x14ac:dyDescent="0.25">
      <c r="A88" s="1">
        <v>50</v>
      </c>
      <c r="B88" s="9">
        <v>20</v>
      </c>
      <c r="C88" s="9">
        <v>6</v>
      </c>
      <c r="D88" s="1">
        <v>6</v>
      </c>
    </row>
    <row r="89" spans="1:8" x14ac:dyDescent="0.25">
      <c r="A89" s="1">
        <v>100</v>
      </c>
      <c r="B89" s="9">
        <v>50</v>
      </c>
      <c r="C89" s="9">
        <v>20</v>
      </c>
      <c r="D89" s="1">
        <v>6</v>
      </c>
    </row>
    <row r="92" spans="1:8" x14ac:dyDescent="0.25">
      <c r="A92" t="s">
        <v>120</v>
      </c>
    </row>
    <row r="93" spans="1:8" x14ac:dyDescent="0.25">
      <c r="A93" s="1"/>
      <c r="B93" s="1">
        <v>1</v>
      </c>
      <c r="C93" s="1">
        <v>2</v>
      </c>
      <c r="D93" s="1">
        <v>3</v>
      </c>
    </row>
    <row r="94" spans="1:8" x14ac:dyDescent="0.25">
      <c r="A94" s="1">
        <v>3</v>
      </c>
      <c r="B94" s="1">
        <v>0</v>
      </c>
      <c r="C94" s="1">
        <v>0</v>
      </c>
      <c r="D94" s="1">
        <v>0</v>
      </c>
    </row>
    <row r="95" spans="1:8" x14ac:dyDescent="0.25">
      <c r="A95" s="1">
        <v>6</v>
      </c>
      <c r="B95" s="1">
        <v>3</v>
      </c>
      <c r="C95" s="1">
        <v>0</v>
      </c>
      <c r="D95" s="1">
        <v>0</v>
      </c>
    </row>
    <row r="96" spans="1:8" x14ac:dyDescent="0.25">
      <c r="A96" s="1">
        <v>20</v>
      </c>
      <c r="B96" s="1">
        <v>6</v>
      </c>
      <c r="C96" s="1">
        <v>3</v>
      </c>
      <c r="D96" s="1">
        <v>0</v>
      </c>
    </row>
    <row r="97" spans="1:4" x14ac:dyDescent="0.25">
      <c r="A97" s="1">
        <v>50</v>
      </c>
      <c r="B97" s="1">
        <v>20</v>
      </c>
      <c r="C97" s="1">
        <v>6</v>
      </c>
      <c r="D97" s="1">
        <v>3</v>
      </c>
    </row>
    <row r="98" spans="1:4" x14ac:dyDescent="0.25">
      <c r="A98" s="1">
        <v>100</v>
      </c>
      <c r="B98" s="1">
        <v>50</v>
      </c>
      <c r="C98" s="1">
        <v>20</v>
      </c>
      <c r="D98" s="1">
        <v>6</v>
      </c>
    </row>
    <row r="102" spans="1:4" ht="15.75" thickBot="1" x14ac:dyDescent="0.3">
      <c r="A102" t="s">
        <v>126</v>
      </c>
    </row>
    <row r="103" spans="1:4" x14ac:dyDescent="0.25">
      <c r="A103" s="21" t="s">
        <v>133</v>
      </c>
      <c r="B103" s="18">
        <f>IF('Plan de traitement'!B4="611 - Prairies extensives",1,0)</f>
        <v>0</v>
      </c>
    </row>
    <row r="104" spans="1:4" x14ac:dyDescent="0.25">
      <c r="A104" s="20" t="s">
        <v>224</v>
      </c>
      <c r="B104" s="19">
        <f>IF('Plan de traitement'!B4="612 - Prairies peu intensives",1,0)</f>
        <v>0</v>
      </c>
    </row>
    <row r="105" spans="1:4" x14ac:dyDescent="0.25">
      <c r="A105" s="20" t="s">
        <v>226</v>
      </c>
      <c r="B105" s="19">
        <f>IF('Plan de traitement'!B4="617 - Pâturages extensifs",1,0)</f>
        <v>0</v>
      </c>
    </row>
    <row r="106" spans="1:4" x14ac:dyDescent="0.25">
      <c r="A106" s="20" t="s">
        <v>231</v>
      </c>
      <c r="B106" s="19">
        <f>IF('Plan de traitement'!B4="634 - Prairies riv. cours d'eau",1,0)</f>
        <v>0</v>
      </c>
    </row>
    <row r="107" spans="1:4" x14ac:dyDescent="0.25">
      <c r="A107" s="20" t="s">
        <v>235</v>
      </c>
      <c r="B107" s="19">
        <f>IF('Plan de traitement'!B4="852 - Haies bosq + bande herb.",1,0)</f>
        <v>0</v>
      </c>
    </row>
    <row r="108" spans="1:4" x14ac:dyDescent="0.25">
      <c r="A108" s="20" t="s">
        <v>212</v>
      </c>
      <c r="B108" s="19">
        <f>IF('Plan de traitement'!B4="556 - Jachères Florales",1,0)</f>
        <v>0</v>
      </c>
    </row>
    <row r="109" spans="1:4" x14ac:dyDescent="0.25">
      <c r="A109" s="20" t="s">
        <v>213</v>
      </c>
      <c r="B109" s="19">
        <f>IF('Plan de traitement'!B4="557 - Jachères tournantes",1,0)</f>
        <v>0</v>
      </c>
    </row>
    <row r="110" spans="1:4" ht="30" x14ac:dyDescent="0.25">
      <c r="A110" s="20" t="s">
        <v>211</v>
      </c>
      <c r="B110" s="19">
        <f>IF('Plan de traitement'!B4="555 - Bde cult ext (cér, oléag, légum)",1,0)</f>
        <v>0</v>
      </c>
    </row>
    <row r="111" spans="1:4" x14ac:dyDescent="0.25">
      <c r="A111" s="20" t="s">
        <v>214</v>
      </c>
      <c r="B111" s="19">
        <f>IF('Plan de traitement'!B4="559 - Ourlets sur t assolées",1,0)</f>
        <v>0</v>
      </c>
    </row>
    <row r="112" spans="1:4" x14ac:dyDescent="0.25">
      <c r="A112" s="20" t="s">
        <v>114</v>
      </c>
      <c r="B112" s="19"/>
    </row>
    <row r="113" spans="1:2" x14ac:dyDescent="0.25">
      <c r="A113" s="20" t="s">
        <v>114</v>
      </c>
      <c r="B113" s="19"/>
    </row>
    <row r="114" spans="1:2" x14ac:dyDescent="0.25">
      <c r="A114" s="20" t="s">
        <v>114</v>
      </c>
      <c r="B114" s="19"/>
    </row>
    <row r="115" spans="1:2" ht="15.75" thickBot="1" x14ac:dyDescent="0.3">
      <c r="A115" s="20" t="s">
        <v>114</v>
      </c>
      <c r="B115" s="10"/>
    </row>
    <row r="116" spans="1:2" x14ac:dyDescent="0.25">
      <c r="A116" s="20" t="s">
        <v>114</v>
      </c>
    </row>
    <row r="117" spans="1:2" x14ac:dyDescent="0.25">
      <c r="A117" s="20" t="s">
        <v>114</v>
      </c>
    </row>
    <row r="118" spans="1:2" x14ac:dyDescent="0.25">
      <c r="A118" s="20" t="s">
        <v>114</v>
      </c>
    </row>
    <row r="119" spans="1:2" x14ac:dyDescent="0.25">
      <c r="A119" s="20" t="s">
        <v>114</v>
      </c>
    </row>
    <row r="120" spans="1:2" x14ac:dyDescent="0.25">
      <c r="A120" s="20" t="s">
        <v>114</v>
      </c>
    </row>
    <row r="121" spans="1:2" x14ac:dyDescent="0.25">
      <c r="A121" s="20" t="s">
        <v>114</v>
      </c>
    </row>
    <row r="122" spans="1:2" x14ac:dyDescent="0.25">
      <c r="A122" s="20" t="s">
        <v>114</v>
      </c>
    </row>
    <row r="123" spans="1:2" x14ac:dyDescent="0.25">
      <c r="A123" s="20" t="s">
        <v>114</v>
      </c>
    </row>
    <row r="124" spans="1:2" x14ac:dyDescent="0.25">
      <c r="A124" s="20" t="s">
        <v>114</v>
      </c>
    </row>
    <row r="125" spans="1:2" ht="15.75" thickBot="1" x14ac:dyDescent="0.3">
      <c r="A125" s="22" t="s">
        <v>114</v>
      </c>
    </row>
    <row r="126" spans="1:2" x14ac:dyDescent="0.25">
      <c r="A126" s="2"/>
    </row>
    <row r="127" spans="1:2" ht="30.75" thickBot="1" x14ac:dyDescent="0.3">
      <c r="A127" s="2" t="s">
        <v>125</v>
      </c>
    </row>
    <row r="128" spans="1:2" x14ac:dyDescent="0.25">
      <c r="A128" s="21" t="s">
        <v>234</v>
      </c>
      <c r="B128" s="18">
        <f>IF('Plan de traitement'!B4="851 - Surfaces à litière",1,0)</f>
        <v>0</v>
      </c>
    </row>
    <row r="129" spans="1:2" x14ac:dyDescent="0.25">
      <c r="A129" s="20" t="s">
        <v>218</v>
      </c>
      <c r="B129" s="19">
        <f>IF('Plan de traitement'!B4="572 - Bandes fleuries (SPB)",1,0)</f>
        <v>0</v>
      </c>
    </row>
    <row r="130" spans="1:2" x14ac:dyDescent="0.25">
      <c r="A130" s="20" t="s">
        <v>240</v>
      </c>
      <c r="B130" s="19">
        <f>IF('Plan de traitement'!B4="904 - Fosses, mares, étangs, ..",1,0)</f>
        <v>0</v>
      </c>
    </row>
    <row r="131" spans="1:2" x14ac:dyDescent="0.25">
      <c r="A131" s="20" t="s">
        <v>241</v>
      </c>
      <c r="B131" s="19">
        <f>IF('Plan de traitement'!B4="905 - Surfaces rudérales,…",1,0)</f>
        <v>0</v>
      </c>
    </row>
    <row r="132" spans="1:2" x14ac:dyDescent="0.25">
      <c r="A132" s="20" t="s">
        <v>114</v>
      </c>
      <c r="B132" s="19"/>
    </row>
    <row r="133" spans="1:2" ht="15.75" thickBot="1" x14ac:dyDescent="0.3">
      <c r="A133" s="20" t="s">
        <v>114</v>
      </c>
      <c r="B133" s="10"/>
    </row>
    <row r="134" spans="1:2" x14ac:dyDescent="0.25">
      <c r="A134" s="20" t="s">
        <v>114</v>
      </c>
    </row>
    <row r="135" spans="1:2" x14ac:dyDescent="0.25">
      <c r="A135" s="20" t="s">
        <v>114</v>
      </c>
    </row>
    <row r="136" spans="1:2" x14ac:dyDescent="0.25">
      <c r="A136" s="20" t="s">
        <v>114</v>
      </c>
    </row>
    <row r="137" spans="1:2" x14ac:dyDescent="0.25">
      <c r="A137" s="20" t="s">
        <v>114</v>
      </c>
    </row>
    <row r="138" spans="1:2" x14ac:dyDescent="0.25">
      <c r="A138" s="20" t="s">
        <v>114</v>
      </c>
    </row>
    <row r="139" spans="1:2" x14ac:dyDescent="0.25">
      <c r="A139" s="20" t="s">
        <v>114</v>
      </c>
    </row>
    <row r="140" spans="1:2" x14ac:dyDescent="0.25">
      <c r="A140" s="20" t="s">
        <v>114</v>
      </c>
    </row>
    <row r="141" spans="1:2" x14ac:dyDescent="0.25">
      <c r="A141" s="20" t="s">
        <v>114</v>
      </c>
    </row>
    <row r="142" spans="1:2" x14ac:dyDescent="0.25">
      <c r="A142" s="20" t="s">
        <v>114</v>
      </c>
    </row>
    <row r="143" spans="1:2" x14ac:dyDescent="0.25">
      <c r="A143" s="20" t="s">
        <v>114</v>
      </c>
    </row>
    <row r="144" spans="1:2" ht="15.75" thickBot="1" x14ac:dyDescent="0.3">
      <c r="A144" s="22" t="s">
        <v>114</v>
      </c>
    </row>
  </sheetData>
  <sheetProtection algorithmName="SHA-512" hashValue="aJh3xd9K0f00kKvkieEUNx56JcwfHzoUHgStrn4V7GX/Rb81RDNAllkJ3mMJIjuy/N1Vgi0xLIUJeU4ggvGY9g==" saltValue="iAxwqEam4W++oSKE9pk9iA==" spinCount="100000" sheet="1" objects="1" scenarios="1"/>
  <pageMargins left="0.7" right="0.7" top="0.75" bottom="0.75" header="0.3" footer="0.3"/>
  <pageSetup paperSize="9" orientation="landscape"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4748CAD-7C5C-4179-8C57-484533BF51FC}">
          <x14:formula1>
            <xm:f>'Codes cultures Acorda'!$A$5:$A$96</xm:f>
          </x14:formula1>
          <xm:sqref>A103:A125 A128:A144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CFC59-79C6-4078-8EC7-697009DCD7C2}">
  <dimension ref="A1:GX933"/>
  <sheetViews>
    <sheetView workbookViewId="0">
      <pane xSplit="5" ySplit="3" topLeftCell="F500" activePane="bottomRight" state="frozen"/>
      <selection pane="topRight" activeCell="F1" sqref="F1"/>
      <selection pane="bottomLeft" activeCell="A4" sqref="A4"/>
      <selection pane="bottomRight" activeCell="H404" sqref="H404"/>
    </sheetView>
  </sheetViews>
  <sheetFormatPr baseColWidth="10" defaultRowHeight="15" x14ac:dyDescent="0.25"/>
  <cols>
    <col min="1" max="1" width="29.28515625" style="2" customWidth="1"/>
    <col min="2" max="2" width="11.42578125" style="2"/>
    <col min="3" max="3" width="22.7109375" customWidth="1"/>
    <col min="5" max="5" width="0" hidden="1" customWidth="1"/>
    <col min="6" max="6" width="18.28515625" customWidth="1"/>
    <col min="7" max="7" width="17.42578125" customWidth="1"/>
    <col min="8" max="8" width="13.28515625" customWidth="1"/>
    <col min="9" max="9" width="12.5703125" customWidth="1"/>
    <col min="10" max="10" width="10.5703125" customWidth="1"/>
    <col min="11" max="11" width="14.7109375" customWidth="1"/>
    <col min="12" max="12" width="16.28515625" customWidth="1"/>
    <col min="13" max="14" width="11.5703125" customWidth="1"/>
    <col min="15" max="16" width="25" customWidth="1"/>
    <col min="17" max="17" width="17" customWidth="1"/>
    <col min="18" max="18" width="20.42578125" style="2" customWidth="1"/>
    <col min="36" max="36" width="16.7109375" style="2" customWidth="1"/>
    <col min="37" max="37" width="19.7109375" style="2" customWidth="1"/>
    <col min="38" max="38" width="19.85546875" style="2" customWidth="1"/>
  </cols>
  <sheetData>
    <row r="1" spans="1:38" ht="15.75" thickBot="1" x14ac:dyDescent="0.3">
      <c r="A1" s="24" t="s">
        <v>123</v>
      </c>
      <c r="B1" s="25">
        <v>46054</v>
      </c>
    </row>
    <row r="2" spans="1:38" ht="15.75" thickBot="1" x14ac:dyDescent="0.3">
      <c r="T2" s="515" t="s">
        <v>113</v>
      </c>
      <c r="U2" s="516"/>
      <c r="V2" s="516"/>
      <c r="W2" s="516"/>
      <c r="X2" s="516"/>
      <c r="Y2" s="516"/>
      <c r="Z2" s="516"/>
      <c r="AA2" s="516"/>
      <c r="AB2" s="516"/>
      <c r="AC2" s="516"/>
      <c r="AD2" s="516"/>
      <c r="AE2" s="516"/>
      <c r="AF2" s="516"/>
      <c r="AG2" s="516"/>
      <c r="AH2" s="516"/>
      <c r="AI2" s="517"/>
      <c r="AJ2" s="321"/>
      <c r="AK2" s="321"/>
      <c r="AL2" s="322"/>
    </row>
    <row r="3" spans="1:38" ht="90.75" thickBot="1" x14ac:dyDescent="0.3">
      <c r="A3" s="269" t="s">
        <v>11</v>
      </c>
      <c r="B3" s="270" t="s">
        <v>12</v>
      </c>
      <c r="C3" s="270" t="s">
        <v>13</v>
      </c>
      <c r="D3" s="270" t="s">
        <v>35</v>
      </c>
      <c r="E3" s="270" t="s">
        <v>74</v>
      </c>
      <c r="F3" s="270" t="s">
        <v>36</v>
      </c>
      <c r="G3" s="270" t="s">
        <v>37</v>
      </c>
      <c r="H3" s="270" t="s">
        <v>258</v>
      </c>
      <c r="I3" s="270" t="s">
        <v>143</v>
      </c>
      <c r="J3" s="270" t="s">
        <v>38</v>
      </c>
      <c r="K3" s="270" t="s">
        <v>24</v>
      </c>
      <c r="L3" s="270" t="s">
        <v>44</v>
      </c>
      <c r="M3" s="270" t="s">
        <v>39</v>
      </c>
      <c r="N3" s="270" t="s">
        <v>40</v>
      </c>
      <c r="O3" s="270" t="s">
        <v>124</v>
      </c>
      <c r="P3" s="270" t="s">
        <v>42</v>
      </c>
      <c r="Q3" s="270" t="s">
        <v>41</v>
      </c>
      <c r="R3" s="271" t="s">
        <v>260</v>
      </c>
      <c r="S3" s="271" t="s">
        <v>43</v>
      </c>
      <c r="T3" s="318" t="s">
        <v>256</v>
      </c>
      <c r="U3" s="319" t="s">
        <v>257</v>
      </c>
      <c r="V3" s="319" t="s">
        <v>105</v>
      </c>
      <c r="W3" s="319" t="s">
        <v>106</v>
      </c>
      <c r="X3" s="319" t="s">
        <v>107</v>
      </c>
      <c r="Y3" s="319" t="s">
        <v>108</v>
      </c>
      <c r="Z3" s="319" t="s">
        <v>127</v>
      </c>
      <c r="AA3" s="319" t="s">
        <v>109</v>
      </c>
      <c r="AB3" s="319" t="s">
        <v>110</v>
      </c>
      <c r="AC3" s="319" t="s">
        <v>1276</v>
      </c>
      <c r="AD3" s="319" t="s">
        <v>128</v>
      </c>
      <c r="AE3" s="319" t="s">
        <v>129</v>
      </c>
      <c r="AF3" s="319" t="s">
        <v>271</v>
      </c>
      <c r="AG3" s="319" t="s">
        <v>111</v>
      </c>
      <c r="AH3" s="319" t="s">
        <v>112</v>
      </c>
      <c r="AI3" s="320" t="s">
        <v>23</v>
      </c>
      <c r="AJ3" s="272" t="s">
        <v>262</v>
      </c>
      <c r="AK3" s="273" t="s">
        <v>263</v>
      </c>
      <c r="AL3" s="274" t="s">
        <v>264</v>
      </c>
    </row>
    <row r="4" spans="1:38" ht="15.75" thickBot="1" x14ac:dyDescent="0.3">
      <c r="A4" s="332" t="s">
        <v>1567</v>
      </c>
      <c r="B4" s="333" t="s">
        <v>321</v>
      </c>
      <c r="C4" s="334" t="s">
        <v>1821</v>
      </c>
      <c r="D4" s="334" t="s">
        <v>15</v>
      </c>
      <c r="E4" s="335"/>
      <c r="F4" s="334"/>
      <c r="G4" s="334"/>
      <c r="H4" s="334">
        <v>20</v>
      </c>
      <c r="I4" s="334"/>
      <c r="J4" s="334">
        <v>3</v>
      </c>
      <c r="K4" s="334">
        <v>1</v>
      </c>
      <c r="L4" s="333"/>
      <c r="M4" s="334"/>
      <c r="N4" s="336"/>
      <c r="O4" s="336"/>
      <c r="P4" s="337">
        <v>4</v>
      </c>
      <c r="Q4" s="338" t="s">
        <v>4</v>
      </c>
      <c r="R4" s="339"/>
      <c r="S4" s="336"/>
      <c r="T4" s="340">
        <v>2</v>
      </c>
      <c r="U4" s="341">
        <v>2</v>
      </c>
      <c r="V4" s="341"/>
      <c r="W4" s="341"/>
      <c r="X4" s="341">
        <v>2</v>
      </c>
      <c r="Y4" s="341"/>
      <c r="Z4" s="341"/>
      <c r="AA4" s="341"/>
      <c r="AB4" s="341"/>
      <c r="AC4" s="341"/>
      <c r="AD4" s="341"/>
      <c r="AE4" s="341"/>
      <c r="AF4" s="341"/>
      <c r="AG4" s="341"/>
      <c r="AH4" s="341">
        <v>2</v>
      </c>
      <c r="AI4" s="342"/>
      <c r="AJ4" s="283" t="s">
        <v>797</v>
      </c>
      <c r="AK4" s="284"/>
      <c r="AL4" s="285"/>
    </row>
    <row r="5" spans="1:38" ht="45" x14ac:dyDescent="0.25">
      <c r="A5" s="283" t="s">
        <v>542</v>
      </c>
      <c r="B5" s="284" t="s">
        <v>299</v>
      </c>
      <c r="C5" s="286" t="s">
        <v>967</v>
      </c>
      <c r="D5" s="286"/>
      <c r="E5" s="287"/>
      <c r="F5" s="286"/>
      <c r="G5" s="286"/>
      <c r="H5" s="286"/>
      <c r="I5" s="286"/>
      <c r="J5" s="286"/>
      <c r="K5" s="286"/>
      <c r="L5" s="284"/>
      <c r="M5" s="286"/>
      <c r="N5" s="288"/>
      <c r="O5" s="288"/>
      <c r="P5" s="289"/>
      <c r="Q5" s="290">
        <v>46310</v>
      </c>
      <c r="R5" s="285"/>
      <c r="S5" s="288"/>
      <c r="T5" s="281"/>
      <c r="U5" s="9"/>
      <c r="V5" s="9"/>
      <c r="W5" s="9"/>
      <c r="X5" s="9"/>
      <c r="Y5" s="9"/>
      <c r="Z5" s="9"/>
      <c r="AA5" s="9"/>
      <c r="AB5" s="9"/>
      <c r="AC5" s="9"/>
      <c r="AD5" s="9"/>
      <c r="AE5" s="9"/>
      <c r="AF5" s="9"/>
      <c r="AG5" s="9"/>
      <c r="AH5" s="9"/>
      <c r="AI5" s="282"/>
      <c r="AJ5" s="31" t="s">
        <v>1277</v>
      </c>
      <c r="AK5" s="275"/>
      <c r="AL5" s="280"/>
    </row>
    <row r="6" spans="1:38" x14ac:dyDescent="0.25">
      <c r="A6" s="31" t="s">
        <v>1278</v>
      </c>
      <c r="B6" s="275" t="s">
        <v>273</v>
      </c>
      <c r="C6" s="9" t="s">
        <v>1401</v>
      </c>
      <c r="D6" s="9" t="s">
        <v>16</v>
      </c>
      <c r="E6" s="276"/>
      <c r="F6" s="9"/>
      <c r="G6" s="9"/>
      <c r="H6" s="9"/>
      <c r="I6" s="9"/>
      <c r="J6" s="9"/>
      <c r="K6" s="9">
        <v>1</v>
      </c>
      <c r="L6" s="275"/>
      <c r="M6" s="9"/>
      <c r="N6" s="277"/>
      <c r="O6" s="277"/>
      <c r="P6" s="291">
        <v>2</v>
      </c>
      <c r="Q6" s="279" t="s">
        <v>4</v>
      </c>
      <c r="R6" s="280"/>
      <c r="S6" s="277"/>
      <c r="T6" s="281">
        <v>1</v>
      </c>
      <c r="U6" s="9">
        <v>1</v>
      </c>
      <c r="V6" s="9"/>
      <c r="W6" s="9"/>
      <c r="X6" s="9"/>
      <c r="Y6" s="9"/>
      <c r="Z6" s="9"/>
      <c r="AA6" s="9"/>
      <c r="AB6" s="9"/>
      <c r="AC6" s="9"/>
      <c r="AD6" s="9"/>
      <c r="AE6" s="9"/>
      <c r="AF6" s="9"/>
      <c r="AG6" s="9"/>
      <c r="AH6" s="9"/>
      <c r="AI6" s="282"/>
      <c r="AJ6" s="31" t="s">
        <v>1528</v>
      </c>
      <c r="AK6" s="275" t="s">
        <v>1529</v>
      </c>
      <c r="AL6" s="280"/>
    </row>
    <row r="7" spans="1:38" x14ac:dyDescent="0.25">
      <c r="A7" s="31" t="s">
        <v>543</v>
      </c>
      <c r="B7" s="275" t="s">
        <v>396</v>
      </c>
      <c r="C7" s="9" t="s">
        <v>968</v>
      </c>
      <c r="D7" s="9"/>
      <c r="E7" s="276"/>
      <c r="F7" s="9"/>
      <c r="G7" s="9"/>
      <c r="H7" s="9"/>
      <c r="I7" s="9"/>
      <c r="J7" s="9"/>
      <c r="K7" s="9"/>
      <c r="L7" s="275"/>
      <c r="M7" s="9"/>
      <c r="N7" s="277"/>
      <c r="O7" s="277"/>
      <c r="P7" s="291"/>
      <c r="Q7" s="279">
        <v>46541</v>
      </c>
      <c r="R7" s="280"/>
      <c r="S7" s="277"/>
      <c r="T7" s="281"/>
      <c r="U7" s="9"/>
      <c r="V7" s="9"/>
      <c r="W7" s="9"/>
      <c r="X7" s="9"/>
      <c r="Y7" s="9"/>
      <c r="Z7" s="9"/>
      <c r="AA7" s="9"/>
      <c r="AB7" s="9"/>
      <c r="AC7" s="9"/>
      <c r="AD7" s="9"/>
      <c r="AE7" s="9"/>
      <c r="AF7" s="9"/>
      <c r="AG7" s="9"/>
      <c r="AH7" s="9"/>
      <c r="AI7" s="282"/>
      <c r="AJ7" s="31" t="s">
        <v>798</v>
      </c>
      <c r="AK7" s="275"/>
      <c r="AL7" s="280"/>
    </row>
    <row r="8" spans="1:38" ht="45" x14ac:dyDescent="0.25">
      <c r="A8" s="31" t="s">
        <v>1568</v>
      </c>
      <c r="B8" s="275" t="s">
        <v>379</v>
      </c>
      <c r="C8" s="9" t="s">
        <v>1823</v>
      </c>
      <c r="D8" s="9" t="s">
        <v>15</v>
      </c>
      <c r="E8" s="276"/>
      <c r="F8" s="9"/>
      <c r="G8" s="9" t="s">
        <v>19</v>
      </c>
      <c r="H8" s="9"/>
      <c r="I8" s="9">
        <v>3</v>
      </c>
      <c r="J8" s="9"/>
      <c r="K8" s="9">
        <v>1</v>
      </c>
      <c r="L8" s="275" t="s">
        <v>2052</v>
      </c>
      <c r="M8" s="9"/>
      <c r="N8" s="277"/>
      <c r="O8" s="277"/>
      <c r="P8" s="291">
        <v>4</v>
      </c>
      <c r="Q8" s="279" t="s">
        <v>4</v>
      </c>
      <c r="R8" s="280"/>
      <c r="S8" s="277"/>
      <c r="T8" s="281"/>
      <c r="U8" s="9"/>
      <c r="V8" s="9"/>
      <c r="W8" s="9"/>
      <c r="X8" s="9">
        <v>2</v>
      </c>
      <c r="Y8" s="9"/>
      <c r="Z8" s="9"/>
      <c r="AA8" s="9"/>
      <c r="AB8" s="9"/>
      <c r="AC8" s="9"/>
      <c r="AD8" s="9"/>
      <c r="AE8" s="9"/>
      <c r="AF8" s="9"/>
      <c r="AG8" s="9"/>
      <c r="AH8" s="9"/>
      <c r="AI8" s="282"/>
      <c r="AJ8" s="31" t="s">
        <v>2060</v>
      </c>
      <c r="AK8" s="275" t="s">
        <v>2061</v>
      </c>
      <c r="AL8" s="280" t="s">
        <v>2062</v>
      </c>
    </row>
    <row r="9" spans="1:38" ht="45" x14ac:dyDescent="0.25">
      <c r="A9" s="31" t="s">
        <v>1569</v>
      </c>
      <c r="B9" s="275" t="s">
        <v>280</v>
      </c>
      <c r="C9" s="9" t="s">
        <v>1824</v>
      </c>
      <c r="D9" s="9" t="s">
        <v>15</v>
      </c>
      <c r="E9" s="276"/>
      <c r="F9" s="9"/>
      <c r="G9" s="9" t="s">
        <v>19</v>
      </c>
      <c r="H9" s="9"/>
      <c r="I9" s="9">
        <v>3</v>
      </c>
      <c r="J9" s="9"/>
      <c r="K9" s="9">
        <v>1</v>
      </c>
      <c r="L9" s="275" t="s">
        <v>2052</v>
      </c>
      <c r="M9" s="9"/>
      <c r="N9" s="277"/>
      <c r="O9" s="277"/>
      <c r="P9" s="292">
        <v>4</v>
      </c>
      <c r="Q9" s="279" t="s">
        <v>4</v>
      </c>
      <c r="R9" s="280"/>
      <c r="S9" s="277"/>
      <c r="T9" s="281"/>
      <c r="U9" s="9"/>
      <c r="V9" s="9"/>
      <c r="W9" s="9"/>
      <c r="X9" s="9">
        <v>2</v>
      </c>
      <c r="Y9" s="9"/>
      <c r="Z9" s="9"/>
      <c r="AA9" s="9"/>
      <c r="AB9" s="9"/>
      <c r="AC9" s="9"/>
      <c r="AD9" s="9"/>
      <c r="AE9" s="9"/>
      <c r="AF9" s="9"/>
      <c r="AG9" s="9"/>
      <c r="AH9" s="9"/>
      <c r="AI9" s="282"/>
      <c r="AJ9" s="31" t="s">
        <v>2060</v>
      </c>
      <c r="AK9" s="275" t="s">
        <v>2061</v>
      </c>
      <c r="AL9" s="280" t="s">
        <v>2062</v>
      </c>
    </row>
    <row r="10" spans="1:38" ht="45" x14ac:dyDescent="0.25">
      <c r="A10" s="31" t="s">
        <v>2130</v>
      </c>
      <c r="B10" s="275" t="s">
        <v>345</v>
      </c>
      <c r="C10" s="9" t="s">
        <v>1822</v>
      </c>
      <c r="D10" s="9" t="s">
        <v>15</v>
      </c>
      <c r="E10" s="276"/>
      <c r="F10" s="9"/>
      <c r="G10" s="9" t="s">
        <v>19</v>
      </c>
      <c r="H10" s="9"/>
      <c r="I10" s="9">
        <v>3</v>
      </c>
      <c r="J10" s="9"/>
      <c r="K10" s="9">
        <v>1</v>
      </c>
      <c r="L10" s="275" t="s">
        <v>2052</v>
      </c>
      <c r="M10" s="9"/>
      <c r="N10" s="277"/>
      <c r="O10" s="277"/>
      <c r="P10" s="291">
        <v>4</v>
      </c>
      <c r="Q10" s="279" t="s">
        <v>4</v>
      </c>
      <c r="R10" s="280"/>
      <c r="S10" s="277"/>
      <c r="T10" s="281"/>
      <c r="U10" s="9"/>
      <c r="V10" s="9"/>
      <c r="W10" s="9"/>
      <c r="X10" s="9">
        <v>2</v>
      </c>
      <c r="Y10" s="9"/>
      <c r="Z10" s="9"/>
      <c r="AA10" s="9"/>
      <c r="AB10" s="9"/>
      <c r="AC10" s="9"/>
      <c r="AD10" s="9"/>
      <c r="AE10" s="9"/>
      <c r="AF10" s="9"/>
      <c r="AG10" s="9"/>
      <c r="AH10" s="9"/>
      <c r="AI10" s="282"/>
      <c r="AJ10" s="31" t="s">
        <v>2060</v>
      </c>
      <c r="AK10" s="275" t="s">
        <v>2061</v>
      </c>
      <c r="AL10" s="280" t="s">
        <v>2062</v>
      </c>
    </row>
    <row r="11" spans="1:38" x14ac:dyDescent="0.25">
      <c r="A11" s="31" t="s">
        <v>1279</v>
      </c>
      <c r="B11" s="275" t="s">
        <v>1395</v>
      </c>
      <c r="C11" s="9" t="s">
        <v>1402</v>
      </c>
      <c r="D11" s="9" t="s">
        <v>16</v>
      </c>
      <c r="E11" s="276"/>
      <c r="F11" s="9"/>
      <c r="G11" s="9"/>
      <c r="H11" s="9">
        <v>6</v>
      </c>
      <c r="I11" s="9"/>
      <c r="J11" s="9"/>
      <c r="K11" s="9">
        <v>1</v>
      </c>
      <c r="L11" s="275"/>
      <c r="M11" s="9"/>
      <c r="N11" s="277"/>
      <c r="O11" s="277"/>
      <c r="P11" s="291">
        <v>3</v>
      </c>
      <c r="Q11" s="279" t="s">
        <v>4</v>
      </c>
      <c r="R11" s="280"/>
      <c r="S11" s="277"/>
      <c r="T11" s="281">
        <v>1</v>
      </c>
      <c r="U11" s="9">
        <v>1</v>
      </c>
      <c r="V11" s="9"/>
      <c r="W11" s="9"/>
      <c r="X11" s="9"/>
      <c r="Y11" s="9"/>
      <c r="Z11" s="9"/>
      <c r="AA11" s="9"/>
      <c r="AB11" s="9"/>
      <c r="AC11" s="9"/>
      <c r="AD11" s="9"/>
      <c r="AE11" s="9"/>
      <c r="AF11" s="9"/>
      <c r="AG11" s="9"/>
      <c r="AH11" s="9"/>
      <c r="AI11" s="282"/>
      <c r="AJ11" s="31" t="s">
        <v>1530</v>
      </c>
      <c r="AK11" s="275" t="s">
        <v>1531</v>
      </c>
      <c r="AL11" s="280"/>
    </row>
    <row r="12" spans="1:38" ht="30" x14ac:dyDescent="0.25">
      <c r="A12" s="31" t="s">
        <v>544</v>
      </c>
      <c r="B12" s="275" t="s">
        <v>396</v>
      </c>
      <c r="C12" s="9" t="s">
        <v>969</v>
      </c>
      <c r="D12" s="9"/>
      <c r="E12" s="276"/>
      <c r="F12" s="9"/>
      <c r="G12" s="9"/>
      <c r="H12" s="9"/>
      <c r="I12" s="9"/>
      <c r="J12" s="9"/>
      <c r="K12" s="9"/>
      <c r="L12" s="275"/>
      <c r="M12" s="9"/>
      <c r="N12" s="277"/>
      <c r="O12" s="277"/>
      <c r="P12" s="291"/>
      <c r="Q12" s="279">
        <v>46541</v>
      </c>
      <c r="R12" s="280"/>
      <c r="S12" s="277"/>
      <c r="T12" s="281"/>
      <c r="U12" s="9"/>
      <c r="V12" s="9"/>
      <c r="W12" s="9"/>
      <c r="X12" s="9"/>
      <c r="Y12" s="9"/>
      <c r="Z12" s="9"/>
      <c r="AA12" s="9"/>
      <c r="AB12" s="9"/>
      <c r="AC12" s="9"/>
      <c r="AD12" s="9"/>
      <c r="AE12" s="9"/>
      <c r="AF12" s="9"/>
      <c r="AG12" s="9"/>
      <c r="AH12" s="9"/>
      <c r="AI12" s="282"/>
      <c r="AJ12" s="31" t="s">
        <v>799</v>
      </c>
      <c r="AK12" s="275"/>
      <c r="AL12" s="280"/>
    </row>
    <row r="13" spans="1:38" x14ac:dyDescent="0.25">
      <c r="A13" s="31" t="s">
        <v>545</v>
      </c>
      <c r="B13" s="275" t="s">
        <v>321</v>
      </c>
      <c r="C13" s="9" t="s">
        <v>970</v>
      </c>
      <c r="D13" s="9" t="s">
        <v>15</v>
      </c>
      <c r="E13" s="276"/>
      <c r="F13" s="9"/>
      <c r="G13" s="9"/>
      <c r="H13" s="9">
        <v>6</v>
      </c>
      <c r="I13" s="9"/>
      <c r="J13" s="9"/>
      <c r="K13" s="9">
        <v>2</v>
      </c>
      <c r="L13" s="275"/>
      <c r="M13" s="9"/>
      <c r="N13" s="277"/>
      <c r="O13" s="277"/>
      <c r="P13" s="291">
        <v>25</v>
      </c>
      <c r="Q13" s="279">
        <v>46388</v>
      </c>
      <c r="R13" s="280"/>
      <c r="S13" s="277"/>
      <c r="T13" s="281">
        <v>2</v>
      </c>
      <c r="U13" s="9">
        <v>2</v>
      </c>
      <c r="V13" s="9"/>
      <c r="W13" s="9"/>
      <c r="X13" s="9"/>
      <c r="Y13" s="9"/>
      <c r="Z13" s="9"/>
      <c r="AA13" s="9"/>
      <c r="AB13" s="9"/>
      <c r="AC13" s="9"/>
      <c r="AD13" s="9"/>
      <c r="AE13" s="9"/>
      <c r="AF13" s="9"/>
      <c r="AG13" s="9"/>
      <c r="AH13" s="9"/>
      <c r="AI13" s="282"/>
      <c r="AJ13" s="31" t="s">
        <v>2063</v>
      </c>
      <c r="AK13" s="275" t="s">
        <v>2064</v>
      </c>
      <c r="AL13" s="280"/>
    </row>
    <row r="14" spans="1:38" ht="30" x14ac:dyDescent="0.25">
      <c r="A14" s="31" t="s">
        <v>546</v>
      </c>
      <c r="B14" s="275" t="s">
        <v>331</v>
      </c>
      <c r="C14" s="9" t="s">
        <v>971</v>
      </c>
      <c r="D14" s="9"/>
      <c r="E14" s="276"/>
      <c r="F14" s="9"/>
      <c r="G14" s="9"/>
      <c r="H14" s="9"/>
      <c r="I14" s="9"/>
      <c r="J14" s="9"/>
      <c r="K14" s="9"/>
      <c r="L14" s="275"/>
      <c r="M14" s="9"/>
      <c r="N14" s="277"/>
      <c r="O14" s="277"/>
      <c r="P14" s="291"/>
      <c r="Q14" s="279">
        <v>44985</v>
      </c>
      <c r="R14" s="280"/>
      <c r="S14" s="277"/>
      <c r="T14" s="281"/>
      <c r="U14" s="9"/>
      <c r="V14" s="9"/>
      <c r="W14" s="9"/>
      <c r="X14" s="9"/>
      <c r="Y14" s="9"/>
      <c r="Z14" s="9"/>
      <c r="AA14" s="9"/>
      <c r="AB14" s="9"/>
      <c r="AC14" s="9"/>
      <c r="AD14" s="9"/>
      <c r="AE14" s="9"/>
      <c r="AF14" s="9"/>
      <c r="AG14" s="9"/>
      <c r="AH14" s="9"/>
      <c r="AI14" s="282"/>
      <c r="AJ14" s="31" t="s">
        <v>801</v>
      </c>
      <c r="AK14" s="275"/>
      <c r="AL14" s="280"/>
    </row>
    <row r="15" spans="1:38" ht="30" x14ac:dyDescent="0.25">
      <c r="A15" s="31" t="s">
        <v>547</v>
      </c>
      <c r="B15" s="275" t="s">
        <v>331</v>
      </c>
      <c r="C15" s="9" t="s">
        <v>972</v>
      </c>
      <c r="D15" s="9"/>
      <c r="E15" s="276"/>
      <c r="F15" s="9"/>
      <c r="G15" s="9"/>
      <c r="H15" s="9"/>
      <c r="I15" s="9"/>
      <c r="J15" s="9"/>
      <c r="K15" s="9"/>
      <c r="L15" s="275"/>
      <c r="M15" s="9"/>
      <c r="N15" s="277"/>
      <c r="O15" s="277"/>
      <c r="P15" s="291"/>
      <c r="Q15" s="279">
        <v>44985</v>
      </c>
      <c r="R15" s="280"/>
      <c r="S15" s="277"/>
      <c r="T15" s="281"/>
      <c r="U15" s="9"/>
      <c r="V15" s="9"/>
      <c r="W15" s="9"/>
      <c r="X15" s="9"/>
      <c r="Y15" s="9"/>
      <c r="Z15" s="9"/>
      <c r="AA15" s="9"/>
      <c r="AB15" s="9"/>
      <c r="AC15" s="9"/>
      <c r="AD15" s="9"/>
      <c r="AE15" s="9"/>
      <c r="AF15" s="9"/>
      <c r="AG15" s="9"/>
      <c r="AH15" s="9"/>
      <c r="AI15" s="282"/>
      <c r="AJ15" s="31" t="s">
        <v>801</v>
      </c>
      <c r="AK15" s="275"/>
      <c r="AL15" s="280"/>
    </row>
    <row r="16" spans="1:38" ht="30" x14ac:dyDescent="0.25">
      <c r="A16" s="31" t="s">
        <v>548</v>
      </c>
      <c r="B16" s="275" t="s">
        <v>331</v>
      </c>
      <c r="C16" s="9" t="s">
        <v>973</v>
      </c>
      <c r="D16" s="9"/>
      <c r="E16" s="276"/>
      <c r="F16" s="9"/>
      <c r="G16" s="9"/>
      <c r="H16" s="9"/>
      <c r="I16" s="9"/>
      <c r="J16" s="9"/>
      <c r="K16" s="9"/>
      <c r="L16" s="275"/>
      <c r="M16" s="9"/>
      <c r="N16" s="277"/>
      <c r="O16" s="277"/>
      <c r="P16" s="291"/>
      <c r="Q16" s="279">
        <v>44985</v>
      </c>
      <c r="R16" s="280"/>
      <c r="S16" s="277"/>
      <c r="T16" s="281"/>
      <c r="U16" s="9"/>
      <c r="V16" s="9"/>
      <c r="W16" s="9"/>
      <c r="X16" s="9"/>
      <c r="Y16" s="9"/>
      <c r="Z16" s="9"/>
      <c r="AA16" s="9"/>
      <c r="AB16" s="9"/>
      <c r="AC16" s="9"/>
      <c r="AD16" s="9"/>
      <c r="AE16" s="9"/>
      <c r="AF16" s="9"/>
      <c r="AG16" s="9"/>
      <c r="AH16" s="9"/>
      <c r="AI16" s="282"/>
      <c r="AJ16" s="31" t="s">
        <v>801</v>
      </c>
      <c r="AK16" s="275"/>
      <c r="AL16" s="280"/>
    </row>
    <row r="17" spans="1:38" ht="30" x14ac:dyDescent="0.25">
      <c r="A17" s="31" t="s">
        <v>549</v>
      </c>
      <c r="B17" s="275" t="s">
        <v>331</v>
      </c>
      <c r="C17" s="9" t="s">
        <v>974</v>
      </c>
      <c r="D17" s="9"/>
      <c r="E17" s="276"/>
      <c r="F17" s="9"/>
      <c r="G17" s="9"/>
      <c r="H17" s="9"/>
      <c r="I17" s="9"/>
      <c r="J17" s="9"/>
      <c r="K17" s="9"/>
      <c r="L17" s="275"/>
      <c r="M17" s="9"/>
      <c r="N17" s="277"/>
      <c r="O17" s="277"/>
      <c r="P17" s="291"/>
      <c r="Q17" s="279">
        <v>46326</v>
      </c>
      <c r="R17" s="280"/>
      <c r="S17" s="277"/>
      <c r="T17" s="281"/>
      <c r="U17" s="9"/>
      <c r="V17" s="9"/>
      <c r="W17" s="9"/>
      <c r="X17" s="9"/>
      <c r="Y17" s="9"/>
      <c r="Z17" s="9"/>
      <c r="AA17" s="9"/>
      <c r="AB17" s="9"/>
      <c r="AC17" s="9"/>
      <c r="AD17" s="9"/>
      <c r="AE17" s="9"/>
      <c r="AF17" s="9"/>
      <c r="AG17" s="9"/>
      <c r="AH17" s="9"/>
      <c r="AI17" s="282"/>
      <c r="AJ17" s="31" t="s">
        <v>802</v>
      </c>
      <c r="AK17" s="275"/>
      <c r="AL17" s="280"/>
    </row>
    <row r="18" spans="1:38" ht="30" x14ac:dyDescent="0.25">
      <c r="A18" s="31" t="s">
        <v>550</v>
      </c>
      <c r="B18" s="275" t="s">
        <v>331</v>
      </c>
      <c r="C18" s="9" t="s">
        <v>975</v>
      </c>
      <c r="D18" s="9"/>
      <c r="E18" s="276"/>
      <c r="F18" s="9"/>
      <c r="G18" s="9"/>
      <c r="H18" s="9"/>
      <c r="I18" s="9"/>
      <c r="J18" s="9"/>
      <c r="K18" s="9"/>
      <c r="L18" s="275"/>
      <c r="M18" s="9"/>
      <c r="N18" s="277"/>
      <c r="O18" s="277"/>
      <c r="P18" s="291"/>
      <c r="Q18" s="279">
        <v>46326</v>
      </c>
      <c r="R18" s="280"/>
      <c r="S18" s="277"/>
      <c r="T18" s="281"/>
      <c r="U18" s="9"/>
      <c r="V18" s="9"/>
      <c r="W18" s="9"/>
      <c r="X18" s="9"/>
      <c r="Y18" s="9"/>
      <c r="Z18" s="9"/>
      <c r="AA18" s="9"/>
      <c r="AB18" s="9"/>
      <c r="AC18" s="9"/>
      <c r="AD18" s="9"/>
      <c r="AE18" s="9"/>
      <c r="AF18" s="9"/>
      <c r="AG18" s="9"/>
      <c r="AH18" s="9"/>
      <c r="AI18" s="282"/>
      <c r="AJ18" s="31" t="s">
        <v>802</v>
      </c>
      <c r="AK18" s="275"/>
      <c r="AL18" s="280"/>
    </row>
    <row r="19" spans="1:38" ht="30" x14ac:dyDescent="0.25">
      <c r="A19" s="31" t="s">
        <v>2163</v>
      </c>
      <c r="B19" s="275" t="s">
        <v>310</v>
      </c>
      <c r="C19" s="9" t="s">
        <v>2239</v>
      </c>
      <c r="D19" s="9" t="s">
        <v>17</v>
      </c>
      <c r="E19" s="276"/>
      <c r="F19" s="9"/>
      <c r="G19" s="9"/>
      <c r="H19" s="9">
        <v>6</v>
      </c>
      <c r="I19" s="9">
        <v>20</v>
      </c>
      <c r="J19" s="9"/>
      <c r="K19" s="9">
        <v>1</v>
      </c>
      <c r="L19" s="275"/>
      <c r="M19" s="9"/>
      <c r="N19" s="277"/>
      <c r="O19" s="277"/>
      <c r="P19" s="291">
        <v>1936</v>
      </c>
      <c r="Q19" s="279" t="s">
        <v>4</v>
      </c>
      <c r="R19" s="280"/>
      <c r="S19" s="277">
        <v>1</v>
      </c>
      <c r="T19" s="281"/>
      <c r="U19" s="9"/>
      <c r="V19" s="9"/>
      <c r="W19" s="9"/>
      <c r="X19" s="9"/>
      <c r="Y19" s="9"/>
      <c r="Z19" s="9"/>
      <c r="AA19" s="9"/>
      <c r="AB19" s="9">
        <v>3</v>
      </c>
      <c r="AC19" s="9"/>
      <c r="AD19" s="9"/>
      <c r="AE19" s="9"/>
      <c r="AF19" s="9"/>
      <c r="AG19" s="9"/>
      <c r="AH19" s="9"/>
      <c r="AI19" s="282"/>
      <c r="AJ19" s="31" t="s">
        <v>2335</v>
      </c>
      <c r="AK19" s="275"/>
      <c r="AL19" s="280"/>
    </row>
    <row r="20" spans="1:38" ht="30" x14ac:dyDescent="0.25">
      <c r="A20" s="343" t="s">
        <v>2162</v>
      </c>
      <c r="B20" s="275" t="s">
        <v>379</v>
      </c>
      <c r="C20" s="9" t="s">
        <v>2238</v>
      </c>
      <c r="D20" s="9" t="s">
        <v>17</v>
      </c>
      <c r="E20" s="276"/>
      <c r="F20" s="9"/>
      <c r="G20" s="9"/>
      <c r="H20" s="9">
        <v>6</v>
      </c>
      <c r="I20" s="9">
        <v>20</v>
      </c>
      <c r="J20" s="9"/>
      <c r="K20" s="9">
        <v>1</v>
      </c>
      <c r="L20" s="275"/>
      <c r="M20" s="9"/>
      <c r="N20" s="277"/>
      <c r="O20" s="277"/>
      <c r="P20" s="291">
        <v>1936</v>
      </c>
      <c r="Q20" s="279" t="s">
        <v>4</v>
      </c>
      <c r="R20" s="280"/>
      <c r="S20" s="277">
        <v>1</v>
      </c>
      <c r="T20" s="281"/>
      <c r="U20" s="9"/>
      <c r="V20" s="9"/>
      <c r="W20" s="9"/>
      <c r="X20" s="9"/>
      <c r="Y20" s="9"/>
      <c r="Z20" s="9"/>
      <c r="AA20" s="9"/>
      <c r="AB20" s="9">
        <v>3</v>
      </c>
      <c r="AC20" s="9"/>
      <c r="AD20" s="9"/>
      <c r="AE20" s="9"/>
      <c r="AF20" s="9"/>
      <c r="AG20" s="9"/>
      <c r="AH20" s="9"/>
      <c r="AI20" s="282"/>
      <c r="AJ20" s="31" t="s">
        <v>2335</v>
      </c>
      <c r="AK20" s="275"/>
      <c r="AL20" s="280"/>
    </row>
    <row r="21" spans="1:38" x14ac:dyDescent="0.25">
      <c r="A21" s="31" t="s">
        <v>1570</v>
      </c>
      <c r="B21" s="275" t="s">
        <v>273</v>
      </c>
      <c r="C21" s="9" t="s">
        <v>1825</v>
      </c>
      <c r="D21" s="9" t="s">
        <v>15</v>
      </c>
      <c r="E21" s="276"/>
      <c r="F21" s="9"/>
      <c r="G21" s="9"/>
      <c r="H21" s="9"/>
      <c r="I21" s="9"/>
      <c r="J21" s="9"/>
      <c r="K21" s="9"/>
      <c r="L21" s="275"/>
      <c r="M21" s="9"/>
      <c r="N21" s="277"/>
      <c r="O21" s="277"/>
      <c r="P21" s="291">
        <v>0</v>
      </c>
      <c r="Q21" s="279" t="s">
        <v>4</v>
      </c>
      <c r="R21" s="280"/>
      <c r="S21" s="277"/>
      <c r="T21" s="281"/>
      <c r="U21" s="9"/>
      <c r="V21" s="9">
        <v>2</v>
      </c>
      <c r="W21" s="9">
        <v>2</v>
      </c>
      <c r="X21" s="9"/>
      <c r="Y21" s="9">
        <v>2</v>
      </c>
      <c r="Z21" s="9"/>
      <c r="AA21" s="9"/>
      <c r="AB21" s="9">
        <v>2</v>
      </c>
      <c r="AC21" s="9"/>
      <c r="AD21" s="9">
        <v>2</v>
      </c>
      <c r="AE21" s="9"/>
      <c r="AF21" s="9"/>
      <c r="AG21" s="9"/>
      <c r="AH21" s="9"/>
      <c r="AI21" s="282"/>
      <c r="AJ21" s="31" t="s">
        <v>2065</v>
      </c>
      <c r="AK21" s="275"/>
      <c r="AL21" s="280"/>
    </row>
    <row r="22" spans="1:38" ht="30" x14ac:dyDescent="0.25">
      <c r="A22" s="31" t="s">
        <v>1571</v>
      </c>
      <c r="B22" s="275" t="s">
        <v>321</v>
      </c>
      <c r="C22" s="9" t="s">
        <v>1826</v>
      </c>
      <c r="D22" s="9" t="s">
        <v>15</v>
      </c>
      <c r="E22" s="276"/>
      <c r="F22" s="9"/>
      <c r="G22" s="9"/>
      <c r="H22" s="9"/>
      <c r="I22" s="9">
        <v>3</v>
      </c>
      <c r="J22" s="9"/>
      <c r="K22" s="9"/>
      <c r="L22" s="275"/>
      <c r="M22" s="9"/>
      <c r="N22" s="277"/>
      <c r="O22" s="277"/>
      <c r="P22" s="291">
        <v>1</v>
      </c>
      <c r="Q22" s="279" t="s">
        <v>4</v>
      </c>
      <c r="R22" s="280"/>
      <c r="S22" s="277"/>
      <c r="T22" s="281">
        <v>2</v>
      </c>
      <c r="U22" s="9"/>
      <c r="V22" s="9"/>
      <c r="W22" s="9"/>
      <c r="X22" s="9"/>
      <c r="Y22" s="9"/>
      <c r="Z22" s="9"/>
      <c r="AA22" s="9"/>
      <c r="AB22" s="9"/>
      <c r="AC22" s="9"/>
      <c r="AD22" s="9"/>
      <c r="AE22" s="9"/>
      <c r="AF22" s="9"/>
      <c r="AG22" s="9"/>
      <c r="AH22" s="9"/>
      <c r="AI22" s="282"/>
      <c r="AJ22" s="31" t="s">
        <v>2066</v>
      </c>
      <c r="AK22" s="275" t="s">
        <v>2067</v>
      </c>
      <c r="AL22" s="280" t="s">
        <v>2068</v>
      </c>
    </row>
    <row r="23" spans="1:38" ht="45" x14ac:dyDescent="0.25">
      <c r="A23" s="31" t="s">
        <v>551</v>
      </c>
      <c r="B23" s="275" t="s">
        <v>387</v>
      </c>
      <c r="C23" s="9" t="s">
        <v>976</v>
      </c>
      <c r="D23" s="9"/>
      <c r="E23" s="276"/>
      <c r="F23" s="9"/>
      <c r="G23" s="9"/>
      <c r="H23" s="9"/>
      <c r="I23" s="9"/>
      <c r="J23" s="9"/>
      <c r="K23" s="9"/>
      <c r="L23" s="275"/>
      <c r="M23" s="9"/>
      <c r="N23" s="277"/>
      <c r="O23" s="277"/>
      <c r="P23" s="291"/>
      <c r="Q23" s="279">
        <v>45107</v>
      </c>
      <c r="R23" s="280"/>
      <c r="S23" s="277"/>
      <c r="T23" s="281"/>
      <c r="U23" s="9"/>
      <c r="V23" s="9"/>
      <c r="W23" s="9"/>
      <c r="X23" s="9"/>
      <c r="Y23" s="9"/>
      <c r="Z23" s="9"/>
      <c r="AA23" s="9"/>
      <c r="AB23" s="9"/>
      <c r="AC23" s="9"/>
      <c r="AD23" s="9"/>
      <c r="AE23" s="9"/>
      <c r="AF23" s="9"/>
      <c r="AG23" s="9"/>
      <c r="AH23" s="9"/>
      <c r="AI23" s="282"/>
      <c r="AJ23" s="31" t="s">
        <v>803</v>
      </c>
      <c r="AK23" s="275"/>
      <c r="AL23" s="280"/>
    </row>
    <row r="24" spans="1:38" x14ac:dyDescent="0.25">
      <c r="A24" s="31" t="s">
        <v>2164</v>
      </c>
      <c r="B24" s="275" t="s">
        <v>379</v>
      </c>
      <c r="C24" s="9" t="s">
        <v>2240</v>
      </c>
      <c r="D24" s="9" t="s">
        <v>17</v>
      </c>
      <c r="E24" s="276"/>
      <c r="F24" s="9"/>
      <c r="G24" s="9"/>
      <c r="H24" s="9"/>
      <c r="I24" s="9"/>
      <c r="J24" s="9"/>
      <c r="K24" s="9"/>
      <c r="L24" s="275"/>
      <c r="M24" s="9"/>
      <c r="N24" s="277"/>
      <c r="O24" s="277"/>
      <c r="P24" s="291">
        <v>1</v>
      </c>
      <c r="Q24" s="279" t="s">
        <v>4</v>
      </c>
      <c r="R24" s="280"/>
      <c r="S24" s="277"/>
      <c r="T24" s="281"/>
      <c r="U24" s="9"/>
      <c r="V24" s="9"/>
      <c r="W24" s="9">
        <v>2</v>
      </c>
      <c r="X24" s="9"/>
      <c r="Y24" s="9"/>
      <c r="Z24" s="9"/>
      <c r="AA24" s="9"/>
      <c r="AB24" s="9"/>
      <c r="AC24" s="9"/>
      <c r="AD24" s="9"/>
      <c r="AE24" s="9"/>
      <c r="AF24" s="9"/>
      <c r="AG24" s="9"/>
      <c r="AH24" s="9"/>
      <c r="AI24" s="282"/>
      <c r="AJ24" s="31" t="s">
        <v>2336</v>
      </c>
      <c r="AK24" s="275"/>
      <c r="AL24" s="280"/>
    </row>
    <row r="25" spans="1:38" ht="45" x14ac:dyDescent="0.25">
      <c r="A25" s="31" t="s">
        <v>552</v>
      </c>
      <c r="B25" s="275" t="s">
        <v>286</v>
      </c>
      <c r="C25" s="9" t="s">
        <v>977</v>
      </c>
      <c r="D25" s="9"/>
      <c r="E25" s="276"/>
      <c r="F25" s="9"/>
      <c r="G25" s="9"/>
      <c r="H25" s="9"/>
      <c r="I25" s="9"/>
      <c r="J25" s="9"/>
      <c r="K25" s="9"/>
      <c r="L25" s="275"/>
      <c r="M25" s="9"/>
      <c r="N25" s="277"/>
      <c r="O25" s="277"/>
      <c r="P25" s="291"/>
      <c r="Q25" s="279">
        <v>45199</v>
      </c>
      <c r="R25" s="280"/>
      <c r="S25" s="277"/>
      <c r="T25" s="281"/>
      <c r="U25" s="9"/>
      <c r="V25" s="9"/>
      <c r="W25" s="9"/>
      <c r="X25" s="9"/>
      <c r="Y25" s="9"/>
      <c r="Z25" s="9"/>
      <c r="AA25" s="9"/>
      <c r="AB25" s="9"/>
      <c r="AC25" s="9"/>
      <c r="AD25" s="9"/>
      <c r="AE25" s="9"/>
      <c r="AF25" s="9"/>
      <c r="AG25" s="9"/>
      <c r="AH25" s="9"/>
      <c r="AI25" s="282"/>
      <c r="AJ25" s="31" t="s">
        <v>804</v>
      </c>
      <c r="AK25" s="275"/>
      <c r="AL25" s="280"/>
    </row>
    <row r="26" spans="1:38" ht="30" x14ac:dyDescent="0.25">
      <c r="A26" s="31" t="s">
        <v>1280</v>
      </c>
      <c r="B26" s="275" t="s">
        <v>1396</v>
      </c>
      <c r="C26" s="9" t="s">
        <v>1403</v>
      </c>
      <c r="D26" s="9" t="s">
        <v>16</v>
      </c>
      <c r="E26" s="276"/>
      <c r="F26" s="9"/>
      <c r="G26" s="9"/>
      <c r="H26" s="9"/>
      <c r="I26" s="9"/>
      <c r="J26" s="9"/>
      <c r="K26" s="9"/>
      <c r="L26" s="275"/>
      <c r="M26" s="9"/>
      <c r="N26" s="277"/>
      <c r="O26" s="277"/>
      <c r="P26" s="291">
        <v>64</v>
      </c>
      <c r="Q26" s="279" t="s">
        <v>4</v>
      </c>
      <c r="R26" s="280"/>
      <c r="S26" s="277"/>
      <c r="T26" s="281"/>
      <c r="U26" s="9"/>
      <c r="V26" s="9">
        <v>1</v>
      </c>
      <c r="W26" s="9">
        <v>1</v>
      </c>
      <c r="X26" s="9"/>
      <c r="Y26" s="9"/>
      <c r="Z26" s="9"/>
      <c r="AA26" s="9"/>
      <c r="AB26" s="9"/>
      <c r="AC26" s="9"/>
      <c r="AD26" s="9"/>
      <c r="AE26" s="9"/>
      <c r="AF26" s="9"/>
      <c r="AG26" s="9"/>
      <c r="AH26" s="9"/>
      <c r="AI26" s="282"/>
      <c r="AJ26" s="31" t="s">
        <v>1532</v>
      </c>
      <c r="AK26" s="275" t="s">
        <v>1533</v>
      </c>
      <c r="AL26" s="280"/>
    </row>
    <row r="27" spans="1:38" ht="90" x14ac:dyDescent="0.25">
      <c r="A27" s="31" t="s">
        <v>553</v>
      </c>
      <c r="B27" s="275" t="s">
        <v>348</v>
      </c>
      <c r="C27" s="9" t="s">
        <v>978</v>
      </c>
      <c r="D27" s="9"/>
      <c r="E27" s="276"/>
      <c r="F27" s="9"/>
      <c r="G27" s="9"/>
      <c r="H27" s="9"/>
      <c r="I27" s="9"/>
      <c r="J27" s="9"/>
      <c r="K27" s="9"/>
      <c r="L27" s="275"/>
      <c r="M27" s="9"/>
      <c r="N27" s="277"/>
      <c r="O27" s="277"/>
      <c r="P27" s="291"/>
      <c r="Q27" s="279">
        <v>46326</v>
      </c>
      <c r="R27" s="280"/>
      <c r="S27" s="277"/>
      <c r="T27" s="281"/>
      <c r="U27" s="9"/>
      <c r="V27" s="9"/>
      <c r="W27" s="9"/>
      <c r="X27" s="9"/>
      <c r="Y27" s="9"/>
      <c r="Z27" s="9"/>
      <c r="AA27" s="9"/>
      <c r="AB27" s="9"/>
      <c r="AC27" s="9"/>
      <c r="AD27" s="9"/>
      <c r="AE27" s="9"/>
      <c r="AF27" s="9"/>
      <c r="AG27" s="9"/>
      <c r="AH27" s="9"/>
      <c r="AI27" s="282"/>
      <c r="AJ27" s="31" t="s">
        <v>805</v>
      </c>
      <c r="AK27" s="275"/>
      <c r="AL27" s="280"/>
    </row>
    <row r="28" spans="1:38" ht="45" x14ac:dyDescent="0.25">
      <c r="A28" s="31" t="s">
        <v>272</v>
      </c>
      <c r="B28" s="275" t="s">
        <v>273</v>
      </c>
      <c r="C28" s="9" t="s">
        <v>274</v>
      </c>
      <c r="D28" s="9" t="s">
        <v>15</v>
      </c>
      <c r="E28" s="276"/>
      <c r="F28" s="9" t="s">
        <v>3</v>
      </c>
      <c r="G28" s="9" t="s">
        <v>19</v>
      </c>
      <c r="H28" s="9"/>
      <c r="I28" s="9"/>
      <c r="J28" s="9"/>
      <c r="K28" s="9">
        <v>2</v>
      </c>
      <c r="L28" s="275" t="s">
        <v>275</v>
      </c>
      <c r="M28" s="9" t="s">
        <v>3</v>
      </c>
      <c r="N28" s="277"/>
      <c r="O28" s="277"/>
      <c r="P28" s="291">
        <v>10</v>
      </c>
      <c r="Q28" s="279">
        <v>45382</v>
      </c>
      <c r="R28" s="280"/>
      <c r="S28" s="277"/>
      <c r="T28" s="281"/>
      <c r="U28" s="9"/>
      <c r="V28" s="9"/>
      <c r="W28" s="9"/>
      <c r="X28" s="9">
        <v>3</v>
      </c>
      <c r="Y28" s="9"/>
      <c r="Z28" s="9">
        <v>3</v>
      </c>
      <c r="AA28" s="9"/>
      <c r="AB28" s="9"/>
      <c r="AC28" s="9"/>
      <c r="AD28" s="9"/>
      <c r="AE28" s="9"/>
      <c r="AF28" s="9"/>
      <c r="AG28" s="9"/>
      <c r="AH28" s="9"/>
      <c r="AI28" s="282"/>
      <c r="AJ28" s="31" t="s">
        <v>806</v>
      </c>
      <c r="AK28" s="275"/>
      <c r="AL28" s="280"/>
    </row>
    <row r="29" spans="1:38" ht="30" x14ac:dyDescent="0.25">
      <c r="A29" s="31" t="s">
        <v>554</v>
      </c>
      <c r="B29" s="275" t="s">
        <v>331</v>
      </c>
      <c r="C29" s="9" t="s">
        <v>979</v>
      </c>
      <c r="D29" s="9"/>
      <c r="E29" s="276"/>
      <c r="F29" s="9"/>
      <c r="G29" s="9"/>
      <c r="H29" s="9"/>
      <c r="I29" s="9"/>
      <c r="J29" s="9"/>
      <c r="K29" s="9"/>
      <c r="L29" s="275"/>
      <c r="M29" s="9"/>
      <c r="N29" s="277"/>
      <c r="O29" s="277"/>
      <c r="P29" s="291"/>
      <c r="Q29" s="279">
        <v>46326</v>
      </c>
      <c r="R29" s="280"/>
      <c r="S29" s="277"/>
      <c r="T29" s="281"/>
      <c r="U29" s="9"/>
      <c r="V29" s="9"/>
      <c r="W29" s="9"/>
      <c r="X29" s="9"/>
      <c r="Y29" s="9"/>
      <c r="Z29" s="9"/>
      <c r="AA29" s="9"/>
      <c r="AB29" s="9"/>
      <c r="AC29" s="9"/>
      <c r="AD29" s="9"/>
      <c r="AE29" s="9"/>
      <c r="AF29" s="9"/>
      <c r="AG29" s="9"/>
      <c r="AH29" s="9"/>
      <c r="AI29" s="282"/>
      <c r="AJ29" s="31" t="s">
        <v>807</v>
      </c>
      <c r="AK29" s="275"/>
      <c r="AL29" s="280"/>
    </row>
    <row r="30" spans="1:38" x14ac:dyDescent="0.25">
      <c r="A30" s="31" t="s">
        <v>276</v>
      </c>
      <c r="B30" s="275" t="s">
        <v>277</v>
      </c>
      <c r="C30" s="9" t="s">
        <v>278</v>
      </c>
      <c r="D30" s="9"/>
      <c r="E30" s="276"/>
      <c r="F30" s="9"/>
      <c r="G30" s="9"/>
      <c r="H30" s="9"/>
      <c r="I30" s="9"/>
      <c r="J30" s="9"/>
      <c r="K30" s="9"/>
      <c r="L30" s="275"/>
      <c r="M30" s="9"/>
      <c r="N30" s="277"/>
      <c r="O30" s="277"/>
      <c r="P30" s="291"/>
      <c r="Q30" s="279">
        <v>46184</v>
      </c>
      <c r="R30" s="280"/>
      <c r="S30" s="277"/>
      <c r="T30" s="281"/>
      <c r="U30" s="9"/>
      <c r="V30" s="9"/>
      <c r="W30" s="9"/>
      <c r="X30" s="9"/>
      <c r="Y30" s="9"/>
      <c r="Z30" s="9"/>
      <c r="AA30" s="9"/>
      <c r="AB30" s="9"/>
      <c r="AC30" s="9"/>
      <c r="AD30" s="9"/>
      <c r="AE30" s="9"/>
      <c r="AF30" s="9"/>
      <c r="AG30" s="9"/>
      <c r="AH30" s="9"/>
      <c r="AI30" s="282"/>
      <c r="AJ30" s="31" t="s">
        <v>808</v>
      </c>
      <c r="AK30" s="275"/>
      <c r="AL30" s="280"/>
    </row>
    <row r="31" spans="1:38" ht="30" x14ac:dyDescent="0.25">
      <c r="A31" s="31" t="s">
        <v>555</v>
      </c>
      <c r="B31" s="275" t="s">
        <v>286</v>
      </c>
      <c r="C31" s="9" t="s">
        <v>980</v>
      </c>
      <c r="D31" s="9"/>
      <c r="E31" s="276"/>
      <c r="F31" s="9"/>
      <c r="G31" s="9"/>
      <c r="H31" s="9"/>
      <c r="I31" s="9"/>
      <c r="J31" s="9"/>
      <c r="K31" s="9"/>
      <c r="L31" s="275"/>
      <c r="M31" s="9"/>
      <c r="N31" s="277"/>
      <c r="O31" s="277"/>
      <c r="P31" s="291"/>
      <c r="Q31" s="279">
        <v>46630</v>
      </c>
      <c r="R31" s="280"/>
      <c r="S31" s="277"/>
      <c r="T31" s="281"/>
      <c r="U31" s="9"/>
      <c r="V31" s="9"/>
      <c r="W31" s="9"/>
      <c r="X31" s="9"/>
      <c r="Y31" s="9"/>
      <c r="Z31" s="9"/>
      <c r="AA31" s="9"/>
      <c r="AB31" s="9"/>
      <c r="AC31" s="9"/>
      <c r="AD31" s="9"/>
      <c r="AE31" s="9"/>
      <c r="AF31" s="9"/>
      <c r="AG31" s="9"/>
      <c r="AH31" s="9"/>
      <c r="AI31" s="282"/>
      <c r="AJ31" s="31" t="s">
        <v>809</v>
      </c>
      <c r="AK31" s="275"/>
      <c r="AL31" s="280"/>
    </row>
    <row r="32" spans="1:38" ht="45" x14ac:dyDescent="0.25">
      <c r="A32" s="31" t="s">
        <v>556</v>
      </c>
      <c r="B32" s="275" t="s">
        <v>299</v>
      </c>
      <c r="C32" s="9" t="s">
        <v>982</v>
      </c>
      <c r="D32" s="9"/>
      <c r="E32" s="276"/>
      <c r="F32" s="9"/>
      <c r="G32" s="9"/>
      <c r="H32" s="9"/>
      <c r="I32" s="9"/>
      <c r="J32" s="9"/>
      <c r="K32" s="9"/>
      <c r="L32" s="275"/>
      <c r="M32" s="9"/>
      <c r="N32" s="277"/>
      <c r="O32" s="277"/>
      <c r="P32" s="291"/>
      <c r="Q32" s="279">
        <v>44951</v>
      </c>
      <c r="R32" s="280"/>
      <c r="S32" s="277"/>
      <c r="T32" s="281"/>
      <c r="U32" s="9"/>
      <c r="V32" s="9"/>
      <c r="W32" s="9"/>
      <c r="X32" s="9"/>
      <c r="Y32" s="9"/>
      <c r="Z32" s="9"/>
      <c r="AA32" s="9"/>
      <c r="AB32" s="9"/>
      <c r="AC32" s="9"/>
      <c r="AD32" s="9"/>
      <c r="AE32" s="9"/>
      <c r="AF32" s="9"/>
      <c r="AG32" s="9"/>
      <c r="AH32" s="9"/>
      <c r="AI32" s="282"/>
      <c r="AJ32" s="31" t="s">
        <v>810</v>
      </c>
      <c r="AK32" s="275"/>
      <c r="AL32" s="280"/>
    </row>
    <row r="33" spans="1:44" x14ac:dyDescent="0.25">
      <c r="A33" s="31" t="s">
        <v>2165</v>
      </c>
      <c r="B33" s="275" t="s">
        <v>321</v>
      </c>
      <c r="C33" s="9" t="s">
        <v>2241</v>
      </c>
      <c r="D33" s="9" t="s">
        <v>17</v>
      </c>
      <c r="E33" s="276"/>
      <c r="F33" s="9"/>
      <c r="G33" s="9"/>
      <c r="H33" s="9">
        <v>100</v>
      </c>
      <c r="I33" s="9"/>
      <c r="J33" s="9"/>
      <c r="K33" s="9">
        <v>1</v>
      </c>
      <c r="L33" s="275"/>
      <c r="M33" s="9"/>
      <c r="N33" s="277"/>
      <c r="O33" s="277"/>
      <c r="P33" s="291">
        <v>112734</v>
      </c>
      <c r="Q33" s="279" t="s">
        <v>4</v>
      </c>
      <c r="R33" s="280"/>
      <c r="S33" s="277">
        <v>2</v>
      </c>
      <c r="T33" s="281"/>
      <c r="U33" s="9"/>
      <c r="V33" s="9">
        <v>3</v>
      </c>
      <c r="W33" s="9"/>
      <c r="X33" s="9"/>
      <c r="Y33" s="9">
        <v>3</v>
      </c>
      <c r="Z33" s="9"/>
      <c r="AA33" s="9"/>
      <c r="AB33" s="9"/>
      <c r="AC33" s="9"/>
      <c r="AD33" s="9"/>
      <c r="AE33" s="9"/>
      <c r="AF33" s="9"/>
      <c r="AG33" s="9"/>
      <c r="AH33" s="9"/>
      <c r="AI33" s="282"/>
      <c r="AJ33" s="31" t="s">
        <v>810</v>
      </c>
      <c r="AK33" s="275"/>
      <c r="AL33" s="280"/>
    </row>
    <row r="34" spans="1:44" x14ac:dyDescent="0.25">
      <c r="A34" s="31" t="s">
        <v>2166</v>
      </c>
      <c r="B34" s="275" t="s">
        <v>321</v>
      </c>
      <c r="C34" s="9" t="s">
        <v>2241</v>
      </c>
      <c r="D34" s="9" t="s">
        <v>17</v>
      </c>
      <c r="E34" s="276"/>
      <c r="F34" s="9"/>
      <c r="G34" s="9"/>
      <c r="H34" s="9">
        <v>50</v>
      </c>
      <c r="I34" s="9"/>
      <c r="J34" s="9"/>
      <c r="K34" s="9">
        <v>1</v>
      </c>
      <c r="L34" s="275"/>
      <c r="M34" s="9"/>
      <c r="N34" s="277"/>
      <c r="O34" s="277"/>
      <c r="P34" s="291">
        <v>84551</v>
      </c>
      <c r="Q34" s="279" t="s">
        <v>4</v>
      </c>
      <c r="R34" s="280"/>
      <c r="S34" s="277">
        <v>2</v>
      </c>
      <c r="T34" s="281">
        <v>3</v>
      </c>
      <c r="U34" s="9">
        <v>3</v>
      </c>
      <c r="V34" s="9">
        <v>3</v>
      </c>
      <c r="W34" s="9">
        <v>3</v>
      </c>
      <c r="X34" s="9">
        <v>3</v>
      </c>
      <c r="Y34" s="9">
        <v>3</v>
      </c>
      <c r="Z34" s="9">
        <v>3</v>
      </c>
      <c r="AA34" s="9"/>
      <c r="AB34" s="9">
        <v>3</v>
      </c>
      <c r="AC34" s="9"/>
      <c r="AD34" s="9"/>
      <c r="AE34" s="9"/>
      <c r="AF34" s="9"/>
      <c r="AG34" s="9"/>
      <c r="AH34" s="9"/>
      <c r="AI34" s="282"/>
      <c r="AJ34" s="31" t="s">
        <v>810</v>
      </c>
      <c r="AK34" s="275"/>
      <c r="AL34" s="280"/>
    </row>
    <row r="35" spans="1:44" ht="60" x14ac:dyDescent="0.25">
      <c r="A35" s="31" t="s">
        <v>1246</v>
      </c>
      <c r="B35" s="275" t="s">
        <v>486</v>
      </c>
      <c r="C35" s="9" t="s">
        <v>981</v>
      </c>
      <c r="D35" s="9"/>
      <c r="E35" s="276"/>
      <c r="F35" s="9"/>
      <c r="G35" s="9"/>
      <c r="H35" s="9"/>
      <c r="I35" s="9"/>
      <c r="J35" s="9"/>
      <c r="K35" s="9"/>
      <c r="L35" s="275"/>
      <c r="M35" s="9"/>
      <c r="N35" s="277"/>
      <c r="O35" s="277"/>
      <c r="P35" s="291"/>
      <c r="Q35" s="279">
        <v>44951</v>
      </c>
      <c r="R35" s="280"/>
      <c r="S35" s="277"/>
      <c r="T35" s="281"/>
      <c r="U35" s="9"/>
      <c r="V35" s="9"/>
      <c r="W35" s="9"/>
      <c r="X35" s="9"/>
      <c r="Y35" s="9"/>
      <c r="Z35" s="9"/>
      <c r="AA35" s="9"/>
      <c r="AB35" s="9"/>
      <c r="AC35" s="9"/>
      <c r="AD35" s="9"/>
      <c r="AE35" s="9"/>
      <c r="AF35" s="9"/>
      <c r="AG35" s="9"/>
      <c r="AH35" s="9"/>
      <c r="AI35" s="282"/>
      <c r="AJ35" s="31" t="s">
        <v>810</v>
      </c>
      <c r="AK35" s="275"/>
      <c r="AL35" s="280"/>
    </row>
    <row r="36" spans="1:44" ht="30" x14ac:dyDescent="0.25">
      <c r="A36" s="31" t="s">
        <v>279</v>
      </c>
      <c r="B36" s="275" t="s">
        <v>280</v>
      </c>
      <c r="C36" s="9" t="s">
        <v>281</v>
      </c>
      <c r="D36" s="9" t="s">
        <v>15</v>
      </c>
      <c r="E36" s="276"/>
      <c r="F36" s="9"/>
      <c r="G36" s="9"/>
      <c r="H36" s="9"/>
      <c r="I36" s="9">
        <v>20</v>
      </c>
      <c r="J36" s="9"/>
      <c r="K36" s="9"/>
      <c r="L36" s="275"/>
      <c r="M36" s="9"/>
      <c r="N36" s="277"/>
      <c r="O36" s="277"/>
      <c r="P36" s="291">
        <v>1</v>
      </c>
      <c r="Q36" s="279">
        <v>46661</v>
      </c>
      <c r="R36" s="280"/>
      <c r="S36" s="277"/>
      <c r="T36" s="281">
        <v>2</v>
      </c>
      <c r="U36" s="9">
        <v>2</v>
      </c>
      <c r="V36" s="9"/>
      <c r="W36" s="9"/>
      <c r="X36" s="9"/>
      <c r="Y36" s="9"/>
      <c r="Z36" s="9"/>
      <c r="AA36" s="9"/>
      <c r="AB36" s="9"/>
      <c r="AC36" s="9"/>
      <c r="AD36" s="9"/>
      <c r="AE36" s="9"/>
      <c r="AF36" s="9"/>
      <c r="AG36" s="9"/>
      <c r="AH36" s="9"/>
      <c r="AI36" s="282"/>
      <c r="AJ36" s="31" t="s">
        <v>2069</v>
      </c>
      <c r="AK36" s="275" t="s">
        <v>2070</v>
      </c>
      <c r="AL36" s="280" t="s">
        <v>2071</v>
      </c>
    </row>
    <row r="37" spans="1:44" ht="30" x14ac:dyDescent="0.25">
      <c r="A37" s="31" t="s">
        <v>282</v>
      </c>
      <c r="B37" s="275" t="s">
        <v>280</v>
      </c>
      <c r="C37" s="9" t="s">
        <v>283</v>
      </c>
      <c r="D37" s="9" t="s">
        <v>15</v>
      </c>
      <c r="E37" s="276"/>
      <c r="F37" s="9"/>
      <c r="G37" s="9"/>
      <c r="H37" s="9"/>
      <c r="I37" s="9">
        <v>20</v>
      </c>
      <c r="J37" s="9"/>
      <c r="K37" s="9"/>
      <c r="L37" s="275"/>
      <c r="M37" s="9"/>
      <c r="N37" s="277"/>
      <c r="O37" s="277"/>
      <c r="P37" s="291">
        <v>1</v>
      </c>
      <c r="Q37" s="279">
        <v>46661</v>
      </c>
      <c r="R37" s="280"/>
      <c r="S37" s="277"/>
      <c r="T37" s="281">
        <v>2</v>
      </c>
      <c r="U37" s="9">
        <v>2</v>
      </c>
      <c r="V37" s="9"/>
      <c r="W37" s="9"/>
      <c r="X37" s="9"/>
      <c r="Y37" s="9"/>
      <c r="Z37" s="9"/>
      <c r="AA37" s="9"/>
      <c r="AB37" s="9"/>
      <c r="AC37" s="9"/>
      <c r="AD37" s="9"/>
      <c r="AE37" s="9"/>
      <c r="AF37" s="9"/>
      <c r="AG37" s="9"/>
      <c r="AH37" s="9"/>
      <c r="AI37" s="282"/>
      <c r="AJ37" s="31" t="s">
        <v>2069</v>
      </c>
      <c r="AK37" s="275"/>
      <c r="AL37" s="280"/>
    </row>
    <row r="38" spans="1:44" ht="30" x14ac:dyDescent="0.25">
      <c r="A38" s="31" t="s">
        <v>284</v>
      </c>
      <c r="B38" s="275" t="s">
        <v>280</v>
      </c>
      <c r="C38" s="9" t="s">
        <v>283</v>
      </c>
      <c r="D38" s="9" t="s">
        <v>15</v>
      </c>
      <c r="E38" s="276"/>
      <c r="F38" s="9"/>
      <c r="G38" s="9"/>
      <c r="H38" s="9"/>
      <c r="I38" s="9">
        <v>50</v>
      </c>
      <c r="J38" s="9"/>
      <c r="K38" s="9"/>
      <c r="L38" s="275"/>
      <c r="M38" s="9"/>
      <c r="N38" s="277"/>
      <c r="O38" s="277"/>
      <c r="P38" s="291">
        <v>2</v>
      </c>
      <c r="Q38" s="279">
        <v>46661</v>
      </c>
      <c r="R38" s="280"/>
      <c r="S38" s="277"/>
      <c r="T38" s="281">
        <v>2</v>
      </c>
      <c r="U38" s="9">
        <v>2</v>
      </c>
      <c r="V38" s="9"/>
      <c r="W38" s="9"/>
      <c r="X38" s="9"/>
      <c r="Y38" s="9"/>
      <c r="Z38" s="9"/>
      <c r="AA38" s="9"/>
      <c r="AB38" s="9"/>
      <c r="AC38" s="9"/>
      <c r="AD38" s="9"/>
      <c r="AE38" s="9"/>
      <c r="AF38" s="9"/>
      <c r="AG38" s="9"/>
      <c r="AH38" s="9"/>
      <c r="AI38" s="282"/>
      <c r="AJ38" s="31" t="s">
        <v>2069</v>
      </c>
      <c r="AK38" s="275"/>
      <c r="AL38" s="280"/>
    </row>
    <row r="39" spans="1:44" ht="30" x14ac:dyDescent="0.25">
      <c r="A39" s="31" t="s">
        <v>1572</v>
      </c>
      <c r="B39" s="275" t="s">
        <v>280</v>
      </c>
      <c r="C39" s="9" t="s">
        <v>1827</v>
      </c>
      <c r="D39" s="9" t="s">
        <v>15</v>
      </c>
      <c r="E39" s="276"/>
      <c r="F39" s="9"/>
      <c r="G39" s="9"/>
      <c r="H39" s="9"/>
      <c r="I39" s="9"/>
      <c r="J39" s="9"/>
      <c r="K39" s="9"/>
      <c r="L39" s="275"/>
      <c r="M39" s="9"/>
      <c r="N39" s="277"/>
      <c r="O39" s="277"/>
      <c r="P39" s="291"/>
      <c r="Q39" s="279" t="s">
        <v>4</v>
      </c>
      <c r="R39" s="280"/>
      <c r="S39" s="277"/>
      <c r="T39" s="281"/>
      <c r="U39" s="9"/>
      <c r="V39" s="9"/>
      <c r="W39" s="9"/>
      <c r="X39" s="9"/>
      <c r="Y39" s="9"/>
      <c r="Z39" s="9"/>
      <c r="AA39" s="9"/>
      <c r="AB39" s="9"/>
      <c r="AC39" s="9"/>
      <c r="AD39" s="9"/>
      <c r="AE39" s="9"/>
      <c r="AF39" s="9"/>
      <c r="AG39" s="9"/>
      <c r="AH39" s="9">
        <v>2</v>
      </c>
      <c r="AI39" s="282"/>
      <c r="AJ39" s="31" t="s">
        <v>2069</v>
      </c>
      <c r="AK39" s="275"/>
      <c r="AL39" s="280"/>
    </row>
    <row r="40" spans="1:44" x14ac:dyDescent="0.25">
      <c r="A40" s="31" t="s">
        <v>1573</v>
      </c>
      <c r="B40" s="275" t="s">
        <v>321</v>
      </c>
      <c r="C40" s="9" t="s">
        <v>1828</v>
      </c>
      <c r="D40" s="9" t="s">
        <v>15</v>
      </c>
      <c r="E40" s="276"/>
      <c r="F40" s="9"/>
      <c r="G40" s="9"/>
      <c r="H40" s="9"/>
      <c r="I40" s="9"/>
      <c r="J40" s="9"/>
      <c r="K40" s="9"/>
      <c r="L40" s="275"/>
      <c r="M40" s="9"/>
      <c r="N40" s="277"/>
      <c r="O40" s="277"/>
      <c r="P40" s="291">
        <v>0</v>
      </c>
      <c r="Q40" s="279" t="s">
        <v>4</v>
      </c>
      <c r="R40" s="280"/>
      <c r="S40" s="277"/>
      <c r="T40" s="281"/>
      <c r="U40" s="9"/>
      <c r="V40" s="9">
        <v>2</v>
      </c>
      <c r="W40" s="9"/>
      <c r="X40" s="9"/>
      <c r="Y40" s="9">
        <v>2</v>
      </c>
      <c r="Z40" s="9"/>
      <c r="AA40" s="9"/>
      <c r="AB40" s="9"/>
      <c r="AC40" s="9"/>
      <c r="AD40" s="9"/>
      <c r="AE40" s="9"/>
      <c r="AF40" s="9"/>
      <c r="AG40" s="9"/>
      <c r="AH40" s="9">
        <v>2</v>
      </c>
      <c r="AI40" s="282"/>
      <c r="AJ40" s="31" t="s">
        <v>857</v>
      </c>
      <c r="AK40" s="275"/>
      <c r="AL40" s="280"/>
    </row>
    <row r="41" spans="1:44" ht="60" x14ac:dyDescent="0.25">
      <c r="A41" s="31" t="s">
        <v>557</v>
      </c>
      <c r="B41" s="275" t="s">
        <v>331</v>
      </c>
      <c r="C41" s="9" t="s">
        <v>984</v>
      </c>
      <c r="D41" s="9"/>
      <c r="E41" s="276"/>
      <c r="F41" s="9"/>
      <c r="G41" s="9"/>
      <c r="H41" s="9"/>
      <c r="I41" s="9"/>
      <c r="J41" s="9"/>
      <c r="K41" s="9"/>
      <c r="L41" s="275"/>
      <c r="M41" s="9"/>
      <c r="N41" s="277"/>
      <c r="O41" s="277"/>
      <c r="P41" s="291"/>
      <c r="Q41" s="279">
        <v>45122</v>
      </c>
      <c r="R41" s="280"/>
      <c r="S41" s="277"/>
      <c r="T41" s="281"/>
      <c r="U41" s="9"/>
      <c r="V41" s="9"/>
      <c r="W41" s="9"/>
      <c r="X41" s="9"/>
      <c r="Y41" s="9"/>
      <c r="Z41" s="9"/>
      <c r="AA41" s="9"/>
      <c r="AB41" s="9"/>
      <c r="AC41" s="9"/>
      <c r="AD41" s="9"/>
      <c r="AE41" s="9"/>
      <c r="AF41" s="9"/>
      <c r="AG41" s="9"/>
      <c r="AH41" s="9"/>
      <c r="AI41" s="282"/>
      <c r="AJ41" s="31" t="s">
        <v>811</v>
      </c>
      <c r="AK41" s="275"/>
      <c r="AL41" s="280"/>
    </row>
    <row r="42" spans="1:44" ht="60" x14ac:dyDescent="0.25">
      <c r="A42" s="31" t="s">
        <v>1259</v>
      </c>
      <c r="B42" s="275" t="s">
        <v>946</v>
      </c>
      <c r="C42" s="9" t="s">
        <v>983</v>
      </c>
      <c r="D42" s="9"/>
      <c r="E42" s="276"/>
      <c r="F42" s="9"/>
      <c r="G42" s="9"/>
      <c r="H42" s="9"/>
      <c r="I42" s="9"/>
      <c r="J42" s="9"/>
      <c r="K42" s="9"/>
      <c r="L42" s="275"/>
      <c r="M42" s="9"/>
      <c r="N42" s="277"/>
      <c r="O42" s="277"/>
      <c r="P42" s="291"/>
      <c r="Q42" s="279">
        <v>45122</v>
      </c>
      <c r="R42" s="280"/>
      <c r="S42" s="277"/>
      <c r="T42" s="281"/>
      <c r="U42" s="9"/>
      <c r="V42" s="9"/>
      <c r="W42" s="9"/>
      <c r="X42" s="9"/>
      <c r="Y42" s="9"/>
      <c r="Z42" s="9"/>
      <c r="AA42" s="9"/>
      <c r="AB42" s="9"/>
      <c r="AC42" s="9"/>
      <c r="AD42" s="9"/>
      <c r="AE42" s="9"/>
      <c r="AF42" s="9"/>
      <c r="AG42" s="9"/>
      <c r="AH42" s="9"/>
      <c r="AI42" s="282"/>
      <c r="AJ42" s="31" t="s">
        <v>811</v>
      </c>
      <c r="AK42" s="275"/>
      <c r="AL42" s="280"/>
    </row>
    <row r="43" spans="1:44" ht="75" x14ac:dyDescent="0.25">
      <c r="A43" s="31" t="s">
        <v>285</v>
      </c>
      <c r="B43" s="275" t="s">
        <v>286</v>
      </c>
      <c r="C43" s="9" t="s">
        <v>287</v>
      </c>
      <c r="D43" s="9"/>
      <c r="E43" s="276"/>
      <c r="F43" s="9"/>
      <c r="G43" s="9"/>
      <c r="H43" s="9"/>
      <c r="I43" s="9"/>
      <c r="J43" s="9"/>
      <c r="K43" s="9"/>
      <c r="L43" s="275"/>
      <c r="M43" s="9"/>
      <c r="N43" s="277"/>
      <c r="O43" s="277"/>
      <c r="P43" s="291"/>
      <c r="Q43" s="279">
        <v>45839</v>
      </c>
      <c r="R43" s="280"/>
      <c r="S43" s="277"/>
      <c r="T43" s="281"/>
      <c r="U43" s="9"/>
      <c r="V43" s="9"/>
      <c r="W43" s="9"/>
      <c r="X43" s="9"/>
      <c r="Y43" s="9"/>
      <c r="Z43" s="9"/>
      <c r="AA43" s="9"/>
      <c r="AB43" s="9"/>
      <c r="AC43" s="9"/>
      <c r="AD43" s="9"/>
      <c r="AE43" s="9"/>
      <c r="AF43" s="9"/>
      <c r="AG43" s="9"/>
      <c r="AH43" s="9"/>
      <c r="AI43" s="282"/>
      <c r="AJ43" s="31" t="s">
        <v>812</v>
      </c>
      <c r="AK43" s="275"/>
      <c r="AL43" s="280"/>
    </row>
    <row r="44" spans="1:44" ht="45" x14ac:dyDescent="0.25">
      <c r="A44" s="31" t="s">
        <v>2167</v>
      </c>
      <c r="B44" s="275" t="s">
        <v>273</v>
      </c>
      <c r="C44" s="9" t="s">
        <v>2242</v>
      </c>
      <c r="D44" s="9" t="s">
        <v>2332</v>
      </c>
      <c r="E44" s="276"/>
      <c r="F44" s="9"/>
      <c r="G44" s="9"/>
      <c r="H44" s="9"/>
      <c r="I44" s="9"/>
      <c r="J44" s="9"/>
      <c r="K44" s="9"/>
      <c r="L44" s="275" t="s">
        <v>2333</v>
      </c>
      <c r="M44" s="9"/>
      <c r="N44" s="277"/>
      <c r="O44" s="277"/>
      <c r="P44" s="291">
        <v>0</v>
      </c>
      <c r="Q44" s="279" t="s">
        <v>4</v>
      </c>
      <c r="R44" s="280"/>
      <c r="S44" s="277"/>
      <c r="T44" s="281">
        <v>2</v>
      </c>
      <c r="U44" s="9">
        <v>2</v>
      </c>
      <c r="V44" s="9">
        <v>2</v>
      </c>
      <c r="W44" s="9">
        <v>2</v>
      </c>
      <c r="X44" s="9">
        <v>2</v>
      </c>
      <c r="Y44" s="9">
        <v>2</v>
      </c>
      <c r="Z44" s="9">
        <v>2</v>
      </c>
      <c r="AA44" s="9">
        <v>2</v>
      </c>
      <c r="AB44" s="9">
        <v>2</v>
      </c>
      <c r="AC44" s="9">
        <v>2</v>
      </c>
      <c r="AD44" s="9">
        <v>2</v>
      </c>
      <c r="AE44" s="9">
        <v>2</v>
      </c>
      <c r="AF44" s="9">
        <v>2</v>
      </c>
      <c r="AG44" s="9">
        <v>2</v>
      </c>
      <c r="AH44" s="9">
        <v>2</v>
      </c>
      <c r="AI44" s="282"/>
      <c r="AJ44" s="31" t="s">
        <v>2337</v>
      </c>
      <c r="AK44" s="275"/>
      <c r="AL44" s="280"/>
    </row>
    <row r="45" spans="1:44" x14ac:dyDescent="0.25">
      <c r="A45" s="31" t="s">
        <v>1281</v>
      </c>
      <c r="B45" s="275" t="s">
        <v>321</v>
      </c>
      <c r="C45" s="9" t="s">
        <v>1406</v>
      </c>
      <c r="D45" s="9" t="s">
        <v>16</v>
      </c>
      <c r="E45" s="276"/>
      <c r="F45" s="9"/>
      <c r="G45" s="9" t="s">
        <v>19</v>
      </c>
      <c r="H45" s="9"/>
      <c r="I45" s="9"/>
      <c r="J45" s="9"/>
      <c r="K45" s="9"/>
      <c r="L45" s="275"/>
      <c r="M45" s="9"/>
      <c r="N45" s="277"/>
      <c r="O45" s="277"/>
      <c r="P45" s="291">
        <v>3</v>
      </c>
      <c r="Q45" s="279" t="s">
        <v>4</v>
      </c>
      <c r="R45" s="280"/>
      <c r="S45" s="277"/>
      <c r="T45" s="281">
        <v>1</v>
      </c>
      <c r="U45" s="9">
        <v>1</v>
      </c>
      <c r="V45" s="9"/>
      <c r="W45" s="9">
        <v>1</v>
      </c>
      <c r="X45" s="9"/>
      <c r="Y45" s="9">
        <v>1</v>
      </c>
      <c r="Z45" s="9"/>
      <c r="AA45" s="9"/>
      <c r="AB45" s="9">
        <v>1</v>
      </c>
      <c r="AC45" s="9"/>
      <c r="AD45" s="9"/>
      <c r="AE45" s="9">
        <v>1</v>
      </c>
      <c r="AF45" s="9"/>
      <c r="AG45" s="9">
        <v>1</v>
      </c>
      <c r="AH45" s="9"/>
      <c r="AI45" s="282"/>
      <c r="AJ45" s="31" t="s">
        <v>1534</v>
      </c>
      <c r="AK45" s="275"/>
      <c r="AL45" s="280"/>
    </row>
    <row r="46" spans="1:44" s="233" customFormat="1" x14ac:dyDescent="0.25">
      <c r="A46" s="31" t="s">
        <v>1282</v>
      </c>
      <c r="B46" s="275" t="s">
        <v>310</v>
      </c>
      <c r="C46" s="9" t="s">
        <v>1407</v>
      </c>
      <c r="D46" s="9" t="s">
        <v>16</v>
      </c>
      <c r="E46" s="276"/>
      <c r="F46" s="9"/>
      <c r="G46" s="9" t="s">
        <v>19</v>
      </c>
      <c r="H46" s="9"/>
      <c r="I46" s="9"/>
      <c r="J46" s="9"/>
      <c r="K46" s="9"/>
      <c r="L46" s="275"/>
      <c r="M46" s="9"/>
      <c r="N46" s="277"/>
      <c r="O46" s="277"/>
      <c r="P46" s="291">
        <v>42</v>
      </c>
      <c r="Q46" s="279" t="s">
        <v>4</v>
      </c>
      <c r="R46" s="280"/>
      <c r="S46" s="277"/>
      <c r="T46" s="281">
        <v>1</v>
      </c>
      <c r="U46" s="9">
        <v>1</v>
      </c>
      <c r="V46" s="9"/>
      <c r="W46" s="9"/>
      <c r="X46" s="9"/>
      <c r="Y46" s="9"/>
      <c r="Z46" s="9"/>
      <c r="AA46" s="9"/>
      <c r="AB46" s="9"/>
      <c r="AC46" s="9"/>
      <c r="AD46" s="9"/>
      <c r="AE46" s="9"/>
      <c r="AF46" s="9"/>
      <c r="AG46" s="9"/>
      <c r="AH46" s="9"/>
      <c r="AI46" s="282"/>
      <c r="AJ46" s="31" t="s">
        <v>1534</v>
      </c>
      <c r="AK46" s="275" t="s">
        <v>883</v>
      </c>
      <c r="AL46" s="280"/>
      <c r="AM46"/>
      <c r="AN46"/>
      <c r="AO46"/>
      <c r="AP46"/>
      <c r="AQ46"/>
      <c r="AR46"/>
    </row>
    <row r="47" spans="1:44" ht="28.15" customHeight="1" thickBot="1" x14ac:dyDescent="0.3">
      <c r="A47" s="293" t="s">
        <v>2131</v>
      </c>
      <c r="B47" s="294" t="s">
        <v>310</v>
      </c>
      <c r="C47" s="295" t="s">
        <v>1404</v>
      </c>
      <c r="D47" s="295" t="s">
        <v>16</v>
      </c>
      <c r="E47" s="296"/>
      <c r="F47" s="295"/>
      <c r="G47" s="295" t="s">
        <v>19</v>
      </c>
      <c r="H47" s="295"/>
      <c r="I47" s="295"/>
      <c r="J47" s="295"/>
      <c r="K47" s="295"/>
      <c r="L47" s="294"/>
      <c r="M47" s="295"/>
      <c r="N47" s="297"/>
      <c r="O47" s="297"/>
      <c r="P47" s="298">
        <v>3</v>
      </c>
      <c r="Q47" s="299" t="s">
        <v>4</v>
      </c>
      <c r="R47" s="300"/>
      <c r="S47" s="297"/>
      <c r="T47" s="281">
        <v>1</v>
      </c>
      <c r="U47" s="9">
        <v>1</v>
      </c>
      <c r="V47" s="9"/>
      <c r="W47" s="9">
        <v>1</v>
      </c>
      <c r="X47" s="9"/>
      <c r="Y47" s="9">
        <v>1</v>
      </c>
      <c r="Z47" s="9"/>
      <c r="AA47" s="9"/>
      <c r="AB47" s="9">
        <v>1</v>
      </c>
      <c r="AC47" s="9"/>
      <c r="AD47" s="9"/>
      <c r="AE47" s="9">
        <v>1</v>
      </c>
      <c r="AF47" s="9"/>
      <c r="AG47" s="9">
        <v>1</v>
      </c>
      <c r="AH47" s="9"/>
      <c r="AI47" s="282"/>
      <c r="AJ47" s="31" t="s">
        <v>1534</v>
      </c>
      <c r="AK47" s="275"/>
      <c r="AL47" s="280"/>
    </row>
    <row r="48" spans="1:44" ht="17.45" customHeight="1" x14ac:dyDescent="0.25">
      <c r="A48" s="31" t="s">
        <v>2132</v>
      </c>
      <c r="B48" s="275" t="s">
        <v>280</v>
      </c>
      <c r="C48" s="9" t="s">
        <v>1405</v>
      </c>
      <c r="D48" s="9" t="s">
        <v>16</v>
      </c>
      <c r="E48" s="276"/>
      <c r="F48" s="9"/>
      <c r="G48" s="9" t="s">
        <v>19</v>
      </c>
      <c r="H48" s="9"/>
      <c r="I48" s="9"/>
      <c r="J48" s="9"/>
      <c r="K48" s="9"/>
      <c r="L48" s="275"/>
      <c r="M48" s="9"/>
      <c r="N48" s="277"/>
      <c r="O48" s="277"/>
      <c r="P48" s="278">
        <v>3</v>
      </c>
      <c r="Q48" s="279" t="s">
        <v>4</v>
      </c>
      <c r="R48" s="280"/>
      <c r="S48" s="277"/>
      <c r="T48" s="281">
        <v>1</v>
      </c>
      <c r="U48" s="9">
        <v>1</v>
      </c>
      <c r="V48" s="9"/>
      <c r="W48" s="9">
        <v>1</v>
      </c>
      <c r="X48" s="9"/>
      <c r="Y48" s="9">
        <v>1</v>
      </c>
      <c r="Z48" s="9"/>
      <c r="AA48" s="9"/>
      <c r="AB48" s="9">
        <v>1</v>
      </c>
      <c r="AC48" s="9"/>
      <c r="AD48" s="9"/>
      <c r="AE48" s="9">
        <v>1</v>
      </c>
      <c r="AF48" s="9"/>
      <c r="AG48" s="9">
        <v>1</v>
      </c>
      <c r="AH48" s="9"/>
      <c r="AI48" s="282"/>
      <c r="AJ48" s="31" t="s">
        <v>1534</v>
      </c>
      <c r="AK48" s="275"/>
      <c r="AL48" s="280"/>
    </row>
    <row r="49" spans="1:38" ht="17.45" customHeight="1" x14ac:dyDescent="0.25">
      <c r="A49" s="31" t="s">
        <v>558</v>
      </c>
      <c r="B49" s="275" t="s">
        <v>331</v>
      </c>
      <c r="C49" s="9" t="s">
        <v>985</v>
      </c>
      <c r="D49" s="9"/>
      <c r="E49" s="276"/>
      <c r="F49" s="9"/>
      <c r="G49" s="9"/>
      <c r="H49" s="9"/>
      <c r="I49" s="9"/>
      <c r="J49" s="9"/>
      <c r="K49" s="9"/>
      <c r="L49" s="275"/>
      <c r="M49" s="9"/>
      <c r="N49" s="277"/>
      <c r="O49" s="277"/>
      <c r="P49" s="278"/>
      <c r="Q49" s="279">
        <v>45107</v>
      </c>
      <c r="R49" s="280"/>
      <c r="S49" s="277"/>
      <c r="T49" s="281"/>
      <c r="U49" s="9"/>
      <c r="V49" s="9"/>
      <c r="W49" s="9"/>
      <c r="X49" s="9"/>
      <c r="Y49" s="9"/>
      <c r="Z49" s="9"/>
      <c r="AA49" s="9"/>
      <c r="AB49" s="9"/>
      <c r="AC49" s="9"/>
      <c r="AD49" s="9"/>
      <c r="AE49" s="9"/>
      <c r="AF49" s="9"/>
      <c r="AG49" s="9"/>
      <c r="AH49" s="9"/>
      <c r="AI49" s="282"/>
      <c r="AJ49" s="31" t="s">
        <v>813</v>
      </c>
      <c r="AK49" s="275"/>
      <c r="AL49" s="280"/>
    </row>
    <row r="50" spans="1:38" ht="17.45" customHeight="1" x14ac:dyDescent="0.25">
      <c r="A50" s="31" t="s">
        <v>559</v>
      </c>
      <c r="B50" s="275" t="s">
        <v>286</v>
      </c>
      <c r="C50" s="9" t="s">
        <v>986</v>
      </c>
      <c r="D50" s="9"/>
      <c r="E50" s="276"/>
      <c r="F50" s="9"/>
      <c r="G50" s="9"/>
      <c r="H50" s="9"/>
      <c r="I50" s="9"/>
      <c r="J50" s="9"/>
      <c r="K50" s="9"/>
      <c r="L50" s="275"/>
      <c r="M50" s="9"/>
      <c r="N50" s="277"/>
      <c r="O50" s="277"/>
      <c r="P50" s="278"/>
      <c r="Q50" s="279">
        <v>45107</v>
      </c>
      <c r="R50" s="280"/>
      <c r="S50" s="277"/>
      <c r="T50" s="281"/>
      <c r="U50" s="9"/>
      <c r="V50" s="9"/>
      <c r="W50" s="9"/>
      <c r="X50" s="9"/>
      <c r="Y50" s="9"/>
      <c r="Z50" s="9"/>
      <c r="AA50" s="9"/>
      <c r="AB50" s="9"/>
      <c r="AC50" s="9"/>
      <c r="AD50" s="9"/>
      <c r="AE50" s="9"/>
      <c r="AF50" s="9"/>
      <c r="AG50" s="9"/>
      <c r="AH50" s="9"/>
      <c r="AI50" s="282"/>
      <c r="AJ50" s="31" t="s">
        <v>813</v>
      </c>
      <c r="AK50" s="275"/>
      <c r="AL50" s="280"/>
    </row>
    <row r="51" spans="1:38" ht="17.45" customHeight="1" x14ac:dyDescent="0.25">
      <c r="A51" s="31" t="s">
        <v>560</v>
      </c>
      <c r="B51" s="275" t="s">
        <v>947</v>
      </c>
      <c r="C51" s="9" t="s">
        <v>987</v>
      </c>
      <c r="D51" s="9"/>
      <c r="E51" s="276"/>
      <c r="F51" s="9"/>
      <c r="G51" s="9"/>
      <c r="H51" s="9"/>
      <c r="I51" s="9"/>
      <c r="J51" s="9"/>
      <c r="K51" s="9"/>
      <c r="L51" s="275"/>
      <c r="M51" s="9"/>
      <c r="N51" s="277"/>
      <c r="O51" s="277"/>
      <c r="P51" s="278"/>
      <c r="Q51" s="279">
        <v>45017</v>
      </c>
      <c r="R51" s="280"/>
      <c r="S51" s="277"/>
      <c r="T51" s="281"/>
      <c r="U51" s="9"/>
      <c r="V51" s="9"/>
      <c r="W51" s="9"/>
      <c r="X51" s="9"/>
      <c r="Y51" s="9"/>
      <c r="Z51" s="9"/>
      <c r="AA51" s="9"/>
      <c r="AB51" s="9"/>
      <c r="AC51" s="9"/>
      <c r="AD51" s="9"/>
      <c r="AE51" s="9"/>
      <c r="AF51" s="9"/>
      <c r="AG51" s="9"/>
      <c r="AH51" s="9"/>
      <c r="AI51" s="282"/>
      <c r="AJ51" s="31" t="s">
        <v>814</v>
      </c>
      <c r="AK51" s="275"/>
      <c r="AL51" s="280"/>
    </row>
    <row r="52" spans="1:38" ht="17.45" customHeight="1" x14ac:dyDescent="0.25">
      <c r="A52" s="31" t="s">
        <v>1283</v>
      </c>
      <c r="B52" s="275" t="s">
        <v>310</v>
      </c>
      <c r="C52" s="9" t="s">
        <v>1408</v>
      </c>
      <c r="D52" s="9" t="s">
        <v>16</v>
      </c>
      <c r="E52" s="276"/>
      <c r="F52" s="9"/>
      <c r="G52" s="9"/>
      <c r="H52" s="9"/>
      <c r="I52" s="9"/>
      <c r="J52" s="9"/>
      <c r="K52" s="9"/>
      <c r="L52" s="275"/>
      <c r="M52" s="9"/>
      <c r="N52" s="277"/>
      <c r="O52" s="277"/>
      <c r="P52" s="278">
        <v>0</v>
      </c>
      <c r="Q52" s="279" t="s">
        <v>4</v>
      </c>
      <c r="R52" s="280"/>
      <c r="S52" s="277"/>
      <c r="T52" s="281"/>
      <c r="U52" s="9"/>
      <c r="V52" s="9"/>
      <c r="W52" s="9">
        <v>1</v>
      </c>
      <c r="X52" s="9"/>
      <c r="Y52" s="9"/>
      <c r="Z52" s="9"/>
      <c r="AA52" s="9"/>
      <c r="AB52" s="9"/>
      <c r="AC52" s="9"/>
      <c r="AD52" s="9"/>
      <c r="AE52" s="9"/>
      <c r="AF52" s="9"/>
      <c r="AG52" s="9"/>
      <c r="AH52" s="9"/>
      <c r="AI52" s="282"/>
      <c r="AJ52" s="31" t="s">
        <v>861</v>
      </c>
      <c r="AK52" s="275" t="s">
        <v>1535</v>
      </c>
      <c r="AL52" s="280"/>
    </row>
    <row r="53" spans="1:38" ht="17.45" customHeight="1" x14ac:dyDescent="0.25">
      <c r="A53" s="31" t="s">
        <v>2168</v>
      </c>
      <c r="B53" s="275" t="s">
        <v>2326</v>
      </c>
      <c r="C53" s="9" t="s">
        <v>2243</v>
      </c>
      <c r="D53" s="9" t="s">
        <v>45</v>
      </c>
      <c r="E53" s="276"/>
      <c r="F53" s="9"/>
      <c r="G53" s="9"/>
      <c r="H53" s="9">
        <v>100</v>
      </c>
      <c r="I53" s="9"/>
      <c r="J53" s="9"/>
      <c r="K53" s="9">
        <v>1</v>
      </c>
      <c r="L53" s="275"/>
      <c r="M53" s="9"/>
      <c r="N53" s="277"/>
      <c r="O53" s="277"/>
      <c r="P53" s="278">
        <v>71</v>
      </c>
      <c r="Q53" s="279" t="s">
        <v>4</v>
      </c>
      <c r="R53" s="280"/>
      <c r="S53" s="277">
        <v>1</v>
      </c>
      <c r="T53" s="281"/>
      <c r="U53" s="9"/>
      <c r="V53" s="9"/>
      <c r="W53" s="9"/>
      <c r="X53" s="9"/>
      <c r="Y53" s="9"/>
      <c r="Z53" s="9"/>
      <c r="AA53" s="9"/>
      <c r="AB53" s="9"/>
      <c r="AC53" s="9"/>
      <c r="AD53" s="9"/>
      <c r="AE53" s="9"/>
      <c r="AF53" s="9"/>
      <c r="AG53" s="9">
        <v>1</v>
      </c>
      <c r="AH53" s="9"/>
      <c r="AI53" s="282"/>
      <c r="AJ53" s="31" t="s">
        <v>2338</v>
      </c>
      <c r="AK53" s="275"/>
      <c r="AL53" s="280"/>
    </row>
    <row r="54" spans="1:38" ht="17.45" customHeight="1" x14ac:dyDescent="0.25">
      <c r="A54" s="301" t="s">
        <v>2169</v>
      </c>
      <c r="B54" s="302" t="s">
        <v>379</v>
      </c>
      <c r="C54" s="303" t="s">
        <v>2244</v>
      </c>
      <c r="D54" s="303" t="s">
        <v>2332</v>
      </c>
      <c r="E54" s="304"/>
      <c r="F54" s="303"/>
      <c r="G54" s="303"/>
      <c r="H54" s="303"/>
      <c r="I54" s="303"/>
      <c r="J54" s="303"/>
      <c r="K54" s="303"/>
      <c r="L54" s="302"/>
      <c r="M54" s="303"/>
      <c r="N54" s="305"/>
      <c r="O54" s="305" t="s">
        <v>3</v>
      </c>
      <c r="P54" s="278">
        <v>0</v>
      </c>
      <c r="Q54" s="306" t="s">
        <v>4</v>
      </c>
      <c r="R54" s="307"/>
      <c r="S54" s="305"/>
      <c r="T54" s="281">
        <v>2</v>
      </c>
      <c r="U54" s="9">
        <v>2</v>
      </c>
      <c r="V54" s="9">
        <v>2</v>
      </c>
      <c r="W54" s="9">
        <v>2</v>
      </c>
      <c r="X54" s="9">
        <v>2</v>
      </c>
      <c r="Y54" s="9">
        <v>2</v>
      </c>
      <c r="Z54" s="9">
        <v>2</v>
      </c>
      <c r="AA54" s="9">
        <v>2</v>
      </c>
      <c r="AB54" s="9">
        <v>2</v>
      </c>
      <c r="AC54" s="9">
        <v>2</v>
      </c>
      <c r="AD54" s="9">
        <v>2</v>
      </c>
      <c r="AE54" s="9">
        <v>2</v>
      </c>
      <c r="AF54" s="9">
        <v>2</v>
      </c>
      <c r="AG54" s="9">
        <v>2</v>
      </c>
      <c r="AH54" s="9">
        <v>2</v>
      </c>
      <c r="AI54" s="282"/>
      <c r="AJ54" s="31" t="s">
        <v>2339</v>
      </c>
      <c r="AK54" s="275"/>
      <c r="AL54" s="280"/>
    </row>
    <row r="55" spans="1:38" ht="17.45" customHeight="1" x14ac:dyDescent="0.25">
      <c r="A55" s="31" t="s">
        <v>1574</v>
      </c>
      <c r="B55" s="275" t="s">
        <v>310</v>
      </c>
      <c r="C55" s="9" t="s">
        <v>1829</v>
      </c>
      <c r="D55" s="9" t="s">
        <v>15</v>
      </c>
      <c r="E55" s="276"/>
      <c r="F55" s="9"/>
      <c r="G55" s="9"/>
      <c r="H55" s="9"/>
      <c r="I55" s="9"/>
      <c r="J55" s="9"/>
      <c r="K55" s="9"/>
      <c r="L55" s="275"/>
      <c r="M55" s="9"/>
      <c r="N55" s="277"/>
      <c r="O55" s="277"/>
      <c r="P55" s="278">
        <v>0</v>
      </c>
      <c r="Q55" s="279" t="s">
        <v>4</v>
      </c>
      <c r="R55" s="280"/>
      <c r="S55" s="277"/>
      <c r="T55" s="281">
        <v>2</v>
      </c>
      <c r="U55" s="9">
        <v>2</v>
      </c>
      <c r="V55" s="9"/>
      <c r="W55" s="9"/>
      <c r="X55" s="9"/>
      <c r="Y55" s="9"/>
      <c r="Z55" s="9"/>
      <c r="AA55" s="9"/>
      <c r="AB55" s="9"/>
      <c r="AC55" s="9"/>
      <c r="AD55" s="9"/>
      <c r="AE55" s="9"/>
      <c r="AF55" s="9"/>
      <c r="AG55" s="9"/>
      <c r="AH55" s="9"/>
      <c r="AI55" s="282"/>
      <c r="AJ55" s="31" t="s">
        <v>938</v>
      </c>
      <c r="AK55" s="275"/>
      <c r="AL55" s="280"/>
    </row>
    <row r="56" spans="1:38" ht="17.45" customHeight="1" x14ac:dyDescent="0.25">
      <c r="A56" s="31" t="s">
        <v>561</v>
      </c>
      <c r="B56" s="275" t="s">
        <v>288</v>
      </c>
      <c r="C56" s="9" t="s">
        <v>289</v>
      </c>
      <c r="D56" s="9"/>
      <c r="E56" s="276"/>
      <c r="F56" s="9"/>
      <c r="G56" s="9"/>
      <c r="H56" s="9"/>
      <c r="I56" s="9"/>
      <c r="J56" s="9"/>
      <c r="K56" s="9"/>
      <c r="L56" s="275"/>
      <c r="M56" s="9"/>
      <c r="N56" s="277"/>
      <c r="O56" s="277"/>
      <c r="P56" s="278"/>
      <c r="Q56" s="279">
        <v>45839</v>
      </c>
      <c r="R56" s="280"/>
      <c r="S56" s="277"/>
      <c r="T56" s="281"/>
      <c r="U56" s="9"/>
      <c r="V56" s="9"/>
      <c r="W56" s="9"/>
      <c r="X56" s="9"/>
      <c r="Y56" s="9"/>
      <c r="Z56" s="9"/>
      <c r="AA56" s="9"/>
      <c r="AB56" s="9"/>
      <c r="AC56" s="9"/>
      <c r="AD56" s="9"/>
      <c r="AE56" s="9"/>
      <c r="AF56" s="9"/>
      <c r="AG56" s="9"/>
      <c r="AH56" s="9"/>
      <c r="AI56" s="282"/>
      <c r="AJ56" s="31" t="s">
        <v>815</v>
      </c>
      <c r="AK56" s="275"/>
      <c r="AL56" s="280"/>
    </row>
    <row r="57" spans="1:38" ht="17.45" customHeight="1" x14ac:dyDescent="0.25">
      <c r="A57" s="31" t="s">
        <v>290</v>
      </c>
      <c r="B57" s="275" t="s">
        <v>291</v>
      </c>
      <c r="C57" s="9" t="s">
        <v>292</v>
      </c>
      <c r="D57" s="9"/>
      <c r="E57" s="276"/>
      <c r="F57" s="9"/>
      <c r="G57" s="9"/>
      <c r="H57" s="9"/>
      <c r="I57" s="9"/>
      <c r="J57" s="9"/>
      <c r="K57" s="9"/>
      <c r="L57" s="275"/>
      <c r="M57" s="9"/>
      <c r="N57" s="277"/>
      <c r="O57" s="277"/>
      <c r="P57" s="278"/>
      <c r="Q57" s="279">
        <v>45839</v>
      </c>
      <c r="R57" s="280"/>
      <c r="S57" s="277"/>
      <c r="T57" s="281"/>
      <c r="U57" s="9"/>
      <c r="V57" s="9"/>
      <c r="W57" s="9"/>
      <c r="X57" s="9"/>
      <c r="Y57" s="9"/>
      <c r="Z57" s="9"/>
      <c r="AA57" s="9"/>
      <c r="AB57" s="9"/>
      <c r="AC57" s="9"/>
      <c r="AD57" s="9"/>
      <c r="AE57" s="9"/>
      <c r="AF57" s="9"/>
      <c r="AG57" s="9"/>
      <c r="AH57" s="9"/>
      <c r="AI57" s="282"/>
      <c r="AJ57" s="31" t="s">
        <v>815</v>
      </c>
      <c r="AK57" s="275"/>
      <c r="AL57" s="280"/>
    </row>
    <row r="58" spans="1:38" ht="17.45" customHeight="1" x14ac:dyDescent="0.25">
      <c r="A58" s="31" t="s">
        <v>1575</v>
      </c>
      <c r="B58" s="275" t="s">
        <v>280</v>
      </c>
      <c r="C58" s="9" t="s">
        <v>1830</v>
      </c>
      <c r="D58" s="9" t="s">
        <v>15</v>
      </c>
      <c r="E58" s="276"/>
      <c r="F58" s="9"/>
      <c r="G58" s="9"/>
      <c r="H58" s="9"/>
      <c r="I58" s="9"/>
      <c r="J58" s="9"/>
      <c r="K58" s="9"/>
      <c r="L58" s="275"/>
      <c r="M58" s="9"/>
      <c r="N58" s="277"/>
      <c r="O58" s="277"/>
      <c r="P58" s="278">
        <v>1</v>
      </c>
      <c r="Q58" s="279" t="s">
        <v>4</v>
      </c>
      <c r="R58" s="280"/>
      <c r="S58" s="277"/>
      <c r="T58" s="281"/>
      <c r="U58" s="9"/>
      <c r="V58" s="9"/>
      <c r="W58" s="9"/>
      <c r="X58" s="9"/>
      <c r="Y58" s="9">
        <v>2</v>
      </c>
      <c r="Z58" s="9"/>
      <c r="AA58" s="9"/>
      <c r="AB58" s="9"/>
      <c r="AC58" s="9"/>
      <c r="AD58" s="9"/>
      <c r="AE58" s="9"/>
      <c r="AF58" s="9"/>
      <c r="AG58" s="9">
        <v>2</v>
      </c>
      <c r="AH58" s="9"/>
      <c r="AI58" s="282"/>
      <c r="AJ58" s="31" t="s">
        <v>2072</v>
      </c>
      <c r="AK58" s="275"/>
      <c r="AL58" s="280"/>
    </row>
    <row r="59" spans="1:38" ht="45" x14ac:dyDescent="0.25">
      <c r="A59" s="31" t="s">
        <v>562</v>
      </c>
      <c r="B59" s="275" t="s">
        <v>299</v>
      </c>
      <c r="C59" s="9" t="s">
        <v>988</v>
      </c>
      <c r="D59" s="9"/>
      <c r="E59" s="276"/>
      <c r="F59" s="9"/>
      <c r="G59" s="9"/>
      <c r="H59" s="9"/>
      <c r="I59" s="9"/>
      <c r="J59" s="9"/>
      <c r="K59" s="9"/>
      <c r="L59" s="275"/>
      <c r="M59" s="9"/>
      <c r="N59" s="277"/>
      <c r="O59" s="277"/>
      <c r="P59" s="278"/>
      <c r="Q59" s="279">
        <v>45214</v>
      </c>
      <c r="R59" s="280"/>
      <c r="S59" s="277"/>
      <c r="T59" s="281"/>
      <c r="U59" s="9"/>
      <c r="V59" s="9"/>
      <c r="W59" s="9"/>
      <c r="X59" s="9"/>
      <c r="Y59" s="9"/>
      <c r="Z59" s="9"/>
      <c r="AA59" s="9"/>
      <c r="AB59" s="9"/>
      <c r="AC59" s="9"/>
      <c r="AD59" s="9"/>
      <c r="AE59" s="9"/>
      <c r="AF59" s="9"/>
      <c r="AG59" s="9"/>
      <c r="AH59" s="9"/>
      <c r="AI59" s="282"/>
      <c r="AJ59" s="31" t="s">
        <v>816</v>
      </c>
      <c r="AK59" s="275"/>
      <c r="AL59" s="280"/>
    </row>
    <row r="60" spans="1:38" ht="30" x14ac:dyDescent="0.25">
      <c r="A60" s="31" t="s">
        <v>563</v>
      </c>
      <c r="B60" s="275" t="s">
        <v>331</v>
      </c>
      <c r="C60" s="9" t="s">
        <v>989</v>
      </c>
      <c r="D60" s="9"/>
      <c r="E60" s="276"/>
      <c r="F60" s="9"/>
      <c r="G60" s="9"/>
      <c r="H60" s="9"/>
      <c r="I60" s="9"/>
      <c r="J60" s="9"/>
      <c r="K60" s="9"/>
      <c r="L60" s="275"/>
      <c r="M60" s="9"/>
      <c r="N60" s="277"/>
      <c r="O60" s="277"/>
      <c r="P60" s="278"/>
      <c r="Q60" s="279">
        <v>46388</v>
      </c>
      <c r="R60" s="280"/>
      <c r="S60" s="277"/>
      <c r="T60" s="281"/>
      <c r="U60" s="9"/>
      <c r="V60" s="9"/>
      <c r="W60" s="9"/>
      <c r="X60" s="9"/>
      <c r="Y60" s="9"/>
      <c r="Z60" s="9"/>
      <c r="AA60" s="9"/>
      <c r="AB60" s="9"/>
      <c r="AC60" s="9"/>
      <c r="AD60" s="9"/>
      <c r="AE60" s="9"/>
      <c r="AF60" s="9"/>
      <c r="AG60" s="9"/>
      <c r="AH60" s="9"/>
      <c r="AI60" s="282"/>
      <c r="AJ60" s="31" t="s">
        <v>800</v>
      </c>
      <c r="AK60" s="275"/>
      <c r="AL60" s="280"/>
    </row>
    <row r="61" spans="1:38" x14ac:dyDescent="0.25">
      <c r="A61" s="31" t="s">
        <v>1576</v>
      </c>
      <c r="B61" s="275" t="s">
        <v>310</v>
      </c>
      <c r="C61" s="9" t="s">
        <v>1831</v>
      </c>
      <c r="D61" s="9" t="s">
        <v>15</v>
      </c>
      <c r="E61" s="276"/>
      <c r="F61" s="9"/>
      <c r="G61" s="9"/>
      <c r="H61" s="9">
        <v>6</v>
      </c>
      <c r="I61" s="9"/>
      <c r="J61" s="9"/>
      <c r="K61" s="9">
        <v>1</v>
      </c>
      <c r="L61" s="275"/>
      <c r="M61" s="9"/>
      <c r="N61" s="277"/>
      <c r="O61" s="277"/>
      <c r="P61" s="278">
        <v>17</v>
      </c>
      <c r="Q61" s="279">
        <v>46388</v>
      </c>
      <c r="R61" s="280"/>
      <c r="S61" s="277"/>
      <c r="T61" s="281">
        <v>2</v>
      </c>
      <c r="U61" s="9">
        <v>2</v>
      </c>
      <c r="V61" s="9"/>
      <c r="W61" s="9"/>
      <c r="X61" s="9"/>
      <c r="Y61" s="9"/>
      <c r="Z61" s="9"/>
      <c r="AA61" s="9"/>
      <c r="AB61" s="9"/>
      <c r="AC61" s="9"/>
      <c r="AD61" s="9"/>
      <c r="AE61" s="9"/>
      <c r="AF61" s="9"/>
      <c r="AG61" s="9"/>
      <c r="AH61" s="9"/>
      <c r="AI61" s="282"/>
      <c r="AJ61" s="31" t="s">
        <v>2063</v>
      </c>
      <c r="AK61" s="275" t="s">
        <v>2064</v>
      </c>
      <c r="AL61" s="280"/>
    </row>
    <row r="62" spans="1:38" x14ac:dyDescent="0.25">
      <c r="A62" s="31" t="s">
        <v>1577</v>
      </c>
      <c r="B62" s="275" t="s">
        <v>310</v>
      </c>
      <c r="C62" s="9" t="s">
        <v>1831</v>
      </c>
      <c r="D62" s="9" t="s">
        <v>15</v>
      </c>
      <c r="E62" s="276"/>
      <c r="F62" s="9"/>
      <c r="G62" s="9"/>
      <c r="H62" s="9">
        <v>6</v>
      </c>
      <c r="I62" s="9"/>
      <c r="J62" s="9"/>
      <c r="K62" s="9">
        <v>2</v>
      </c>
      <c r="L62" s="275"/>
      <c r="M62" s="9"/>
      <c r="N62" s="277"/>
      <c r="O62" s="277"/>
      <c r="P62" s="278">
        <v>25</v>
      </c>
      <c r="Q62" s="279">
        <v>46388</v>
      </c>
      <c r="R62" s="280"/>
      <c r="S62" s="277"/>
      <c r="T62" s="281">
        <v>2</v>
      </c>
      <c r="U62" s="9">
        <v>2</v>
      </c>
      <c r="V62" s="9"/>
      <c r="W62" s="9"/>
      <c r="X62" s="9"/>
      <c r="Y62" s="9"/>
      <c r="Z62" s="9"/>
      <c r="AA62" s="9"/>
      <c r="AB62" s="9"/>
      <c r="AC62" s="9"/>
      <c r="AD62" s="9"/>
      <c r="AE62" s="9"/>
      <c r="AF62" s="9"/>
      <c r="AG62" s="9"/>
      <c r="AH62" s="9"/>
      <c r="AI62" s="282"/>
      <c r="AJ62" s="31" t="s">
        <v>2063</v>
      </c>
      <c r="AK62" s="275" t="s">
        <v>2064</v>
      </c>
      <c r="AL62" s="280"/>
    </row>
    <row r="63" spans="1:38" x14ac:dyDescent="0.25">
      <c r="A63" s="31" t="s">
        <v>564</v>
      </c>
      <c r="B63" s="275" t="s">
        <v>310</v>
      </c>
      <c r="C63" s="9" t="s">
        <v>990</v>
      </c>
      <c r="D63" s="9" t="s">
        <v>15</v>
      </c>
      <c r="E63" s="276"/>
      <c r="F63" s="9"/>
      <c r="G63" s="9"/>
      <c r="H63" s="9"/>
      <c r="I63" s="9"/>
      <c r="J63" s="9"/>
      <c r="K63" s="9">
        <v>1</v>
      </c>
      <c r="L63" s="275"/>
      <c r="M63" s="9"/>
      <c r="N63" s="277"/>
      <c r="O63" s="277"/>
      <c r="P63" s="278">
        <v>10</v>
      </c>
      <c r="Q63" s="279">
        <v>46204</v>
      </c>
      <c r="R63" s="280"/>
      <c r="S63" s="277"/>
      <c r="T63" s="281"/>
      <c r="U63" s="9"/>
      <c r="V63" s="9"/>
      <c r="W63" s="9">
        <v>2</v>
      </c>
      <c r="X63" s="9"/>
      <c r="Y63" s="9"/>
      <c r="Z63" s="9"/>
      <c r="AA63" s="9"/>
      <c r="AB63" s="9"/>
      <c r="AC63" s="9"/>
      <c r="AD63" s="9"/>
      <c r="AE63" s="9"/>
      <c r="AF63" s="9"/>
      <c r="AG63" s="9"/>
      <c r="AH63" s="9"/>
      <c r="AI63" s="282"/>
      <c r="AJ63" s="31" t="s">
        <v>2073</v>
      </c>
      <c r="AK63" s="275" t="s">
        <v>2074</v>
      </c>
      <c r="AL63" s="280"/>
    </row>
    <row r="64" spans="1:38" ht="30" x14ac:dyDescent="0.25">
      <c r="A64" s="31" t="s">
        <v>1579</v>
      </c>
      <c r="B64" s="275" t="s">
        <v>310</v>
      </c>
      <c r="C64" s="9" t="s">
        <v>1832</v>
      </c>
      <c r="D64" s="9" t="s">
        <v>15</v>
      </c>
      <c r="E64" s="276"/>
      <c r="F64" s="9"/>
      <c r="G64" s="9"/>
      <c r="H64" s="9"/>
      <c r="I64" s="9">
        <v>50</v>
      </c>
      <c r="J64" s="9"/>
      <c r="K64" s="9"/>
      <c r="L64" s="275"/>
      <c r="M64" s="9"/>
      <c r="N64" s="277"/>
      <c r="O64" s="277"/>
      <c r="P64" s="278">
        <v>2</v>
      </c>
      <c r="Q64" s="279" t="s">
        <v>4</v>
      </c>
      <c r="R64" s="280"/>
      <c r="S64" s="277"/>
      <c r="T64" s="281">
        <v>2</v>
      </c>
      <c r="U64" s="9"/>
      <c r="V64" s="9"/>
      <c r="W64" s="9"/>
      <c r="X64" s="9"/>
      <c r="Y64" s="9"/>
      <c r="Z64" s="9"/>
      <c r="AA64" s="9"/>
      <c r="AB64" s="9"/>
      <c r="AC64" s="9"/>
      <c r="AD64" s="9"/>
      <c r="AE64" s="9"/>
      <c r="AF64" s="9"/>
      <c r="AG64" s="9"/>
      <c r="AH64" s="9"/>
      <c r="AI64" s="282"/>
      <c r="AJ64" s="31" t="s">
        <v>2075</v>
      </c>
      <c r="AK64" s="275" t="s">
        <v>2076</v>
      </c>
      <c r="AL64" s="280" t="s">
        <v>2077</v>
      </c>
    </row>
    <row r="65" spans="1:38" ht="30" x14ac:dyDescent="0.25">
      <c r="A65" s="31" t="s">
        <v>1578</v>
      </c>
      <c r="B65" s="275" t="s">
        <v>310</v>
      </c>
      <c r="C65" s="9" t="s">
        <v>1832</v>
      </c>
      <c r="D65" s="9" t="s">
        <v>15</v>
      </c>
      <c r="E65" s="276"/>
      <c r="F65" s="9"/>
      <c r="G65" s="9"/>
      <c r="H65" s="9"/>
      <c r="I65" s="9">
        <v>20</v>
      </c>
      <c r="J65" s="9"/>
      <c r="K65" s="9"/>
      <c r="L65" s="275"/>
      <c r="M65" s="9"/>
      <c r="N65" s="277"/>
      <c r="O65" s="277"/>
      <c r="P65" s="278">
        <v>1</v>
      </c>
      <c r="Q65" s="279" t="s">
        <v>4</v>
      </c>
      <c r="R65" s="280"/>
      <c r="S65" s="277"/>
      <c r="T65" s="281">
        <v>2</v>
      </c>
      <c r="U65" s="9"/>
      <c r="V65" s="9"/>
      <c r="W65" s="9"/>
      <c r="X65" s="9"/>
      <c r="Y65" s="9"/>
      <c r="Z65" s="9"/>
      <c r="AA65" s="9"/>
      <c r="AB65" s="9"/>
      <c r="AC65" s="9"/>
      <c r="AD65" s="9"/>
      <c r="AE65" s="9"/>
      <c r="AF65" s="9"/>
      <c r="AG65" s="9"/>
      <c r="AH65" s="9"/>
      <c r="AI65" s="282"/>
      <c r="AJ65" s="31" t="s">
        <v>2075</v>
      </c>
      <c r="AK65" s="275" t="s">
        <v>2076</v>
      </c>
      <c r="AL65" s="280" t="s">
        <v>2077</v>
      </c>
    </row>
    <row r="66" spans="1:38" ht="45" x14ac:dyDescent="0.25">
      <c r="A66" s="31" t="s">
        <v>565</v>
      </c>
      <c r="B66" s="275" t="s">
        <v>299</v>
      </c>
      <c r="C66" s="9" t="s">
        <v>991</v>
      </c>
      <c r="D66" s="9"/>
      <c r="E66" s="276"/>
      <c r="F66" s="9"/>
      <c r="G66" s="9"/>
      <c r="H66" s="9"/>
      <c r="I66" s="9"/>
      <c r="J66" s="9"/>
      <c r="K66" s="9"/>
      <c r="L66" s="275"/>
      <c r="M66" s="9"/>
      <c r="N66" s="277"/>
      <c r="O66" s="277"/>
      <c r="P66" s="278"/>
      <c r="Q66" s="279">
        <v>46660</v>
      </c>
      <c r="R66" s="280"/>
      <c r="S66" s="277"/>
      <c r="T66" s="281"/>
      <c r="U66" s="9"/>
      <c r="V66" s="9"/>
      <c r="W66" s="9"/>
      <c r="X66" s="9"/>
      <c r="Y66" s="9"/>
      <c r="Z66" s="9"/>
      <c r="AA66" s="9"/>
      <c r="AB66" s="9"/>
      <c r="AC66" s="9"/>
      <c r="AD66" s="9"/>
      <c r="AE66" s="9"/>
      <c r="AF66" s="9"/>
      <c r="AG66" s="9"/>
      <c r="AH66" s="9"/>
      <c r="AI66" s="282"/>
      <c r="AJ66" s="31" t="s">
        <v>818</v>
      </c>
      <c r="AK66" s="275"/>
      <c r="AL66" s="280"/>
    </row>
    <row r="67" spans="1:38" x14ac:dyDescent="0.25">
      <c r="A67" s="31" t="s">
        <v>1580</v>
      </c>
      <c r="B67" s="275" t="s">
        <v>280</v>
      </c>
      <c r="C67" s="9" t="s">
        <v>1833</v>
      </c>
      <c r="D67" s="9" t="s">
        <v>15</v>
      </c>
      <c r="E67" s="276"/>
      <c r="F67" s="9"/>
      <c r="G67" s="9"/>
      <c r="H67" s="9"/>
      <c r="I67" s="9">
        <v>6</v>
      </c>
      <c r="J67" s="9"/>
      <c r="K67" s="9"/>
      <c r="L67" s="275"/>
      <c r="M67" s="9"/>
      <c r="N67" s="277"/>
      <c r="O67" s="277"/>
      <c r="P67" s="278">
        <v>1</v>
      </c>
      <c r="Q67" s="279" t="s">
        <v>4</v>
      </c>
      <c r="R67" s="280"/>
      <c r="S67" s="277"/>
      <c r="T67" s="281">
        <v>2</v>
      </c>
      <c r="U67" s="9">
        <v>2</v>
      </c>
      <c r="V67" s="9"/>
      <c r="W67" s="9"/>
      <c r="X67" s="9"/>
      <c r="Y67" s="9"/>
      <c r="Z67" s="9"/>
      <c r="AA67" s="9"/>
      <c r="AB67" s="9"/>
      <c r="AC67" s="9"/>
      <c r="AD67" s="9"/>
      <c r="AE67" s="9"/>
      <c r="AF67" s="9"/>
      <c r="AG67" s="9"/>
      <c r="AH67" s="9"/>
      <c r="AI67" s="282"/>
      <c r="AJ67" s="31" t="s">
        <v>2071</v>
      </c>
      <c r="AK67" s="275" t="s">
        <v>938</v>
      </c>
      <c r="AL67" s="280" t="s">
        <v>857</v>
      </c>
    </row>
    <row r="68" spans="1:38" ht="75" x14ac:dyDescent="0.25">
      <c r="A68" s="31" t="s">
        <v>293</v>
      </c>
      <c r="B68" s="275" t="s">
        <v>294</v>
      </c>
      <c r="C68" s="9" t="s">
        <v>295</v>
      </c>
      <c r="D68" s="9"/>
      <c r="E68" s="276"/>
      <c r="F68" s="9"/>
      <c r="G68" s="9"/>
      <c r="H68" s="9"/>
      <c r="I68" s="9"/>
      <c r="J68" s="9"/>
      <c r="K68" s="9"/>
      <c r="L68" s="275"/>
      <c r="M68" s="9"/>
      <c r="N68" s="277"/>
      <c r="O68" s="277"/>
      <c r="P68" s="278"/>
      <c r="Q68" s="279">
        <v>45604</v>
      </c>
      <c r="R68" s="280"/>
      <c r="S68" s="277"/>
      <c r="T68" s="281"/>
      <c r="U68" s="9"/>
      <c r="V68" s="9"/>
      <c r="W68" s="9"/>
      <c r="X68" s="9"/>
      <c r="Y68" s="9"/>
      <c r="Z68" s="9"/>
      <c r="AA68" s="9"/>
      <c r="AB68" s="9"/>
      <c r="AC68" s="9"/>
      <c r="AD68" s="9"/>
      <c r="AE68" s="9"/>
      <c r="AF68" s="9"/>
      <c r="AG68" s="9"/>
      <c r="AH68" s="9"/>
      <c r="AI68" s="282"/>
      <c r="AJ68" s="31" t="s">
        <v>819</v>
      </c>
      <c r="AK68" s="275"/>
      <c r="AL68" s="280"/>
    </row>
    <row r="69" spans="1:38" ht="45" x14ac:dyDescent="0.25">
      <c r="A69" s="31" t="s">
        <v>296</v>
      </c>
      <c r="B69" s="275" t="s">
        <v>286</v>
      </c>
      <c r="C69" s="9" t="s">
        <v>297</v>
      </c>
      <c r="D69" s="9"/>
      <c r="E69" s="276"/>
      <c r="F69" s="9"/>
      <c r="G69" s="9"/>
      <c r="H69" s="9"/>
      <c r="I69" s="9"/>
      <c r="J69" s="9"/>
      <c r="K69" s="9"/>
      <c r="L69" s="275"/>
      <c r="M69" s="9"/>
      <c r="N69" s="277"/>
      <c r="O69" s="277"/>
      <c r="P69" s="278"/>
      <c r="Q69" s="279">
        <v>45604</v>
      </c>
      <c r="R69" s="280"/>
      <c r="S69" s="277"/>
      <c r="T69" s="281"/>
      <c r="U69" s="9"/>
      <c r="V69" s="9"/>
      <c r="W69" s="9"/>
      <c r="X69" s="9"/>
      <c r="Y69" s="9"/>
      <c r="Z69" s="9"/>
      <c r="AA69" s="9"/>
      <c r="AB69" s="9"/>
      <c r="AC69" s="9"/>
      <c r="AD69" s="9"/>
      <c r="AE69" s="9"/>
      <c r="AF69" s="9"/>
      <c r="AG69" s="9"/>
      <c r="AH69" s="9"/>
      <c r="AI69" s="282"/>
      <c r="AJ69" s="31" t="s">
        <v>819</v>
      </c>
      <c r="AK69" s="275"/>
      <c r="AL69" s="280"/>
    </row>
    <row r="70" spans="1:38" ht="45" x14ac:dyDescent="0.25">
      <c r="A70" s="31" t="s">
        <v>298</v>
      </c>
      <c r="B70" s="275" t="s">
        <v>299</v>
      </c>
      <c r="C70" s="9" t="s">
        <v>300</v>
      </c>
      <c r="D70" s="9" t="s">
        <v>16</v>
      </c>
      <c r="E70" s="276"/>
      <c r="F70" s="9"/>
      <c r="G70" s="9"/>
      <c r="H70" s="9"/>
      <c r="I70" s="9"/>
      <c r="J70" s="9"/>
      <c r="K70" s="9"/>
      <c r="L70" s="275"/>
      <c r="M70" s="9"/>
      <c r="N70" s="277"/>
      <c r="O70" s="277"/>
      <c r="P70" s="278"/>
      <c r="Q70" s="279">
        <v>44567</v>
      </c>
      <c r="R70" s="280"/>
      <c r="S70" s="277"/>
      <c r="T70" s="281"/>
      <c r="U70" s="9"/>
      <c r="V70" s="9"/>
      <c r="W70" s="9"/>
      <c r="X70" s="9"/>
      <c r="Y70" s="9"/>
      <c r="Z70" s="9"/>
      <c r="AA70" s="9"/>
      <c r="AB70" s="9"/>
      <c r="AC70" s="9"/>
      <c r="AD70" s="9"/>
      <c r="AE70" s="9"/>
      <c r="AF70" s="9"/>
      <c r="AG70" s="9"/>
      <c r="AH70" s="9"/>
      <c r="AI70" s="282"/>
      <c r="AJ70" s="31"/>
      <c r="AK70" s="275"/>
      <c r="AL70" s="280"/>
    </row>
    <row r="71" spans="1:38" x14ac:dyDescent="0.25">
      <c r="A71" s="31" t="s">
        <v>566</v>
      </c>
      <c r="B71" s="275" t="s">
        <v>321</v>
      </c>
      <c r="C71" s="9" t="s">
        <v>1834</v>
      </c>
      <c r="D71" s="9" t="s">
        <v>15</v>
      </c>
      <c r="E71" s="276"/>
      <c r="F71" s="9"/>
      <c r="G71" s="9"/>
      <c r="H71" s="9">
        <v>6</v>
      </c>
      <c r="I71" s="9"/>
      <c r="J71" s="9"/>
      <c r="K71" s="9"/>
      <c r="L71" s="275"/>
      <c r="M71" s="9"/>
      <c r="N71" s="277"/>
      <c r="O71" s="277"/>
      <c r="P71" s="278">
        <v>7</v>
      </c>
      <c r="Q71" s="279" t="s">
        <v>4</v>
      </c>
      <c r="R71" s="280"/>
      <c r="S71" s="277"/>
      <c r="T71" s="281">
        <v>2</v>
      </c>
      <c r="U71" s="9">
        <v>2</v>
      </c>
      <c r="V71" s="9"/>
      <c r="W71" s="9"/>
      <c r="X71" s="9"/>
      <c r="Y71" s="9"/>
      <c r="Z71" s="9"/>
      <c r="AA71" s="9"/>
      <c r="AB71" s="9"/>
      <c r="AC71" s="9"/>
      <c r="AD71" s="9"/>
      <c r="AE71" s="9"/>
      <c r="AF71" s="9"/>
      <c r="AG71" s="9"/>
      <c r="AH71" s="9"/>
      <c r="AI71" s="282"/>
      <c r="AJ71" s="31" t="s">
        <v>820</v>
      </c>
      <c r="AK71" s="275"/>
      <c r="AL71" s="280"/>
    </row>
    <row r="72" spans="1:38" ht="45" x14ac:dyDescent="0.25">
      <c r="A72" s="31" t="s">
        <v>2133</v>
      </c>
      <c r="B72" s="275" t="s">
        <v>299</v>
      </c>
      <c r="C72" s="9" t="s">
        <v>992</v>
      </c>
      <c r="D72" s="9"/>
      <c r="E72" s="276"/>
      <c r="F72" s="9"/>
      <c r="G72" s="9"/>
      <c r="H72" s="9"/>
      <c r="I72" s="9"/>
      <c r="J72" s="9"/>
      <c r="K72" s="9"/>
      <c r="L72" s="275"/>
      <c r="M72" s="9"/>
      <c r="N72" s="277"/>
      <c r="O72" s="277"/>
      <c r="P72" s="278"/>
      <c r="Q72" s="279">
        <v>46310</v>
      </c>
      <c r="R72" s="280"/>
      <c r="S72" s="277"/>
      <c r="T72" s="281"/>
      <c r="U72" s="9"/>
      <c r="V72" s="9"/>
      <c r="W72" s="9"/>
      <c r="X72" s="9"/>
      <c r="Y72" s="9"/>
      <c r="Z72" s="9"/>
      <c r="AA72" s="9"/>
      <c r="AB72" s="9"/>
      <c r="AC72" s="9"/>
      <c r="AD72" s="9"/>
      <c r="AE72" s="9"/>
      <c r="AF72" s="9"/>
      <c r="AG72" s="9"/>
      <c r="AH72" s="9"/>
      <c r="AI72" s="282"/>
      <c r="AJ72" s="31" t="s">
        <v>820</v>
      </c>
      <c r="AK72" s="275"/>
      <c r="AL72" s="280"/>
    </row>
    <row r="73" spans="1:38" ht="30" x14ac:dyDescent="0.25">
      <c r="A73" s="31" t="s">
        <v>567</v>
      </c>
      <c r="B73" s="275" t="s">
        <v>532</v>
      </c>
      <c r="C73" s="9" t="s">
        <v>993</v>
      </c>
      <c r="D73" s="9"/>
      <c r="E73" s="276"/>
      <c r="F73" s="9"/>
      <c r="G73" s="9"/>
      <c r="H73" s="9"/>
      <c r="I73" s="9"/>
      <c r="J73" s="9"/>
      <c r="K73" s="9"/>
      <c r="L73" s="275"/>
      <c r="M73" s="9"/>
      <c r="N73" s="277"/>
      <c r="O73" s="277"/>
      <c r="P73" s="278"/>
      <c r="Q73" s="279">
        <v>46388</v>
      </c>
      <c r="R73" s="280"/>
      <c r="S73" s="277"/>
      <c r="T73" s="281"/>
      <c r="U73" s="9"/>
      <c r="V73" s="9"/>
      <c r="W73" s="9"/>
      <c r="X73" s="9"/>
      <c r="Y73" s="9"/>
      <c r="Z73" s="9"/>
      <c r="AA73" s="9"/>
      <c r="AB73" s="9"/>
      <c r="AC73" s="9"/>
      <c r="AD73" s="9"/>
      <c r="AE73" s="9"/>
      <c r="AF73" s="9"/>
      <c r="AG73" s="9"/>
      <c r="AH73" s="9"/>
      <c r="AI73" s="282"/>
      <c r="AJ73" s="31" t="s">
        <v>800</v>
      </c>
      <c r="AK73" s="275"/>
      <c r="AL73" s="280"/>
    </row>
    <row r="74" spans="1:38" ht="45" x14ac:dyDescent="0.25">
      <c r="A74" s="31" t="s">
        <v>568</v>
      </c>
      <c r="B74" s="275" t="s">
        <v>410</v>
      </c>
      <c r="C74" s="9" t="s">
        <v>994</v>
      </c>
      <c r="D74" s="9" t="s">
        <v>15</v>
      </c>
      <c r="E74" s="276"/>
      <c r="F74" s="9"/>
      <c r="G74" s="9" t="s">
        <v>19</v>
      </c>
      <c r="H74" s="9"/>
      <c r="I74" s="9"/>
      <c r="J74" s="9"/>
      <c r="K74" s="9"/>
      <c r="L74" s="275"/>
      <c r="M74" s="9"/>
      <c r="N74" s="277"/>
      <c r="O74" s="277"/>
      <c r="P74" s="278">
        <v>0</v>
      </c>
      <c r="Q74" s="279">
        <v>46204</v>
      </c>
      <c r="R74" s="280" t="s">
        <v>265</v>
      </c>
      <c r="S74" s="277"/>
      <c r="T74" s="281"/>
      <c r="U74" s="9"/>
      <c r="V74" s="9"/>
      <c r="W74" s="9"/>
      <c r="X74" s="9">
        <v>2</v>
      </c>
      <c r="Y74" s="9"/>
      <c r="Z74" s="9">
        <v>2</v>
      </c>
      <c r="AA74" s="9"/>
      <c r="AB74" s="9"/>
      <c r="AC74" s="9">
        <v>2</v>
      </c>
      <c r="AD74" s="9"/>
      <c r="AE74" s="9"/>
      <c r="AF74" s="9"/>
      <c r="AG74" s="9"/>
      <c r="AH74" s="9"/>
      <c r="AI74" s="282"/>
      <c r="AJ74" s="31" t="s">
        <v>2078</v>
      </c>
      <c r="AK74" s="275" t="s">
        <v>875</v>
      </c>
      <c r="AL74" s="280"/>
    </row>
    <row r="75" spans="1:38" ht="45" x14ac:dyDescent="0.25">
      <c r="A75" s="31" t="s">
        <v>569</v>
      </c>
      <c r="B75" s="275" t="s">
        <v>387</v>
      </c>
      <c r="C75" s="9" t="s">
        <v>995</v>
      </c>
      <c r="D75" s="9"/>
      <c r="E75" s="276"/>
      <c r="F75" s="9"/>
      <c r="G75" s="9"/>
      <c r="H75" s="9"/>
      <c r="I75" s="9"/>
      <c r="J75" s="9"/>
      <c r="K75" s="9"/>
      <c r="L75" s="275"/>
      <c r="M75" s="9"/>
      <c r="N75" s="277"/>
      <c r="O75" s="277"/>
      <c r="P75" s="278"/>
      <c r="Q75" s="279">
        <v>46204</v>
      </c>
      <c r="R75" s="280"/>
      <c r="S75" s="277"/>
      <c r="T75" s="281"/>
      <c r="U75" s="9"/>
      <c r="V75" s="9"/>
      <c r="W75" s="9"/>
      <c r="X75" s="9"/>
      <c r="Y75" s="9"/>
      <c r="Z75" s="9"/>
      <c r="AA75" s="9"/>
      <c r="AB75" s="9"/>
      <c r="AC75" s="9"/>
      <c r="AD75" s="9"/>
      <c r="AE75" s="9"/>
      <c r="AF75" s="9"/>
      <c r="AG75" s="9"/>
      <c r="AH75" s="9"/>
      <c r="AI75" s="282"/>
      <c r="AJ75" s="31" t="s">
        <v>821</v>
      </c>
      <c r="AK75" s="275"/>
      <c r="AL75" s="280"/>
    </row>
    <row r="76" spans="1:38" x14ac:dyDescent="0.25">
      <c r="A76" s="31" t="s">
        <v>1581</v>
      </c>
      <c r="B76" s="275" t="s">
        <v>345</v>
      </c>
      <c r="C76" s="9" t="s">
        <v>995</v>
      </c>
      <c r="D76" s="9" t="s">
        <v>15</v>
      </c>
      <c r="E76" s="276"/>
      <c r="F76" s="9"/>
      <c r="G76" s="9"/>
      <c r="H76" s="9"/>
      <c r="I76" s="9"/>
      <c r="J76" s="9"/>
      <c r="K76" s="9">
        <v>1</v>
      </c>
      <c r="L76" s="275"/>
      <c r="M76" s="9"/>
      <c r="N76" s="277"/>
      <c r="O76" s="277"/>
      <c r="P76" s="278">
        <v>8</v>
      </c>
      <c r="Q76" s="279">
        <v>46204</v>
      </c>
      <c r="R76" s="280"/>
      <c r="S76" s="277"/>
      <c r="T76" s="281">
        <v>2</v>
      </c>
      <c r="U76" s="9">
        <v>2</v>
      </c>
      <c r="V76" s="9"/>
      <c r="W76" s="9"/>
      <c r="X76" s="9"/>
      <c r="Y76" s="9"/>
      <c r="Z76" s="9"/>
      <c r="AA76" s="9"/>
      <c r="AB76" s="9"/>
      <c r="AC76" s="9"/>
      <c r="AD76" s="9"/>
      <c r="AE76" s="9"/>
      <c r="AF76" s="9"/>
      <c r="AG76" s="9"/>
      <c r="AH76" s="9"/>
      <c r="AI76" s="282"/>
      <c r="AJ76" s="31" t="s">
        <v>2073</v>
      </c>
      <c r="AK76" s="275" t="s">
        <v>2064</v>
      </c>
      <c r="AL76" s="280"/>
    </row>
    <row r="77" spans="1:38" ht="21" customHeight="1" x14ac:dyDescent="0.25">
      <c r="A77" s="31" t="s">
        <v>1582</v>
      </c>
      <c r="B77" s="275" t="s">
        <v>345</v>
      </c>
      <c r="C77" s="9" t="s">
        <v>995</v>
      </c>
      <c r="D77" s="9" t="s">
        <v>15</v>
      </c>
      <c r="E77" s="276"/>
      <c r="F77" s="9"/>
      <c r="G77" s="9"/>
      <c r="H77" s="9">
        <v>20</v>
      </c>
      <c r="I77" s="9"/>
      <c r="J77" s="9"/>
      <c r="K77" s="9">
        <v>2</v>
      </c>
      <c r="L77" s="275"/>
      <c r="M77" s="9"/>
      <c r="N77" s="277"/>
      <c r="O77" s="277"/>
      <c r="P77" s="278">
        <v>10</v>
      </c>
      <c r="Q77" s="279">
        <v>46204</v>
      </c>
      <c r="R77" s="280"/>
      <c r="S77" s="277"/>
      <c r="T77" s="281"/>
      <c r="U77" s="9"/>
      <c r="V77" s="9"/>
      <c r="W77" s="9">
        <v>2</v>
      </c>
      <c r="X77" s="9"/>
      <c r="Y77" s="9"/>
      <c r="Z77" s="9"/>
      <c r="AA77" s="9"/>
      <c r="AB77" s="9"/>
      <c r="AC77" s="9"/>
      <c r="AD77" s="9"/>
      <c r="AE77" s="9"/>
      <c r="AF77" s="9"/>
      <c r="AG77" s="9"/>
      <c r="AH77" s="9"/>
      <c r="AI77" s="282"/>
      <c r="AJ77" s="31" t="s">
        <v>2073</v>
      </c>
      <c r="AK77" s="275" t="s">
        <v>2064</v>
      </c>
      <c r="AL77" s="280"/>
    </row>
    <row r="78" spans="1:38" x14ac:dyDescent="0.25">
      <c r="A78" s="31" t="s">
        <v>1583</v>
      </c>
      <c r="B78" s="275" t="s">
        <v>345</v>
      </c>
      <c r="C78" s="9" t="s">
        <v>995</v>
      </c>
      <c r="D78" s="9" t="s">
        <v>15</v>
      </c>
      <c r="E78" s="276"/>
      <c r="F78" s="9"/>
      <c r="G78" s="9"/>
      <c r="H78" s="9">
        <v>20</v>
      </c>
      <c r="I78" s="9"/>
      <c r="J78" s="9"/>
      <c r="K78" s="9">
        <v>3</v>
      </c>
      <c r="L78" s="275"/>
      <c r="M78" s="9"/>
      <c r="N78" s="277"/>
      <c r="O78" s="277"/>
      <c r="P78" s="278">
        <v>25</v>
      </c>
      <c r="Q78" s="279">
        <v>46204</v>
      </c>
      <c r="R78" s="280"/>
      <c r="S78" s="277"/>
      <c r="T78" s="281"/>
      <c r="U78" s="9"/>
      <c r="V78" s="9"/>
      <c r="W78" s="9">
        <v>2</v>
      </c>
      <c r="X78" s="9"/>
      <c r="Y78" s="9"/>
      <c r="Z78" s="9"/>
      <c r="AA78" s="9"/>
      <c r="AB78" s="9"/>
      <c r="AC78" s="9"/>
      <c r="AD78" s="9"/>
      <c r="AE78" s="9"/>
      <c r="AF78" s="9"/>
      <c r="AG78" s="9"/>
      <c r="AH78" s="9"/>
      <c r="AI78" s="282"/>
      <c r="AJ78" s="31" t="s">
        <v>2073</v>
      </c>
      <c r="AK78" s="275" t="s">
        <v>2064</v>
      </c>
      <c r="AL78" s="280"/>
    </row>
    <row r="79" spans="1:38" x14ac:dyDescent="0.25">
      <c r="A79" s="31" t="s">
        <v>1284</v>
      </c>
      <c r="B79" s="275" t="s">
        <v>345</v>
      </c>
      <c r="C79" s="9" t="s">
        <v>1409</v>
      </c>
      <c r="D79" s="9" t="s">
        <v>16</v>
      </c>
      <c r="E79" s="276"/>
      <c r="F79" s="9"/>
      <c r="G79" s="9"/>
      <c r="H79" s="9"/>
      <c r="I79" s="9"/>
      <c r="J79" s="9"/>
      <c r="K79" s="9"/>
      <c r="L79" s="275"/>
      <c r="M79" s="9"/>
      <c r="N79" s="277"/>
      <c r="O79" s="277"/>
      <c r="P79" s="278">
        <v>2</v>
      </c>
      <c r="Q79" s="279" t="s">
        <v>4</v>
      </c>
      <c r="R79" s="280"/>
      <c r="S79" s="277"/>
      <c r="T79" s="281">
        <v>1</v>
      </c>
      <c r="U79" s="9">
        <v>1</v>
      </c>
      <c r="V79" s="9"/>
      <c r="W79" s="9"/>
      <c r="X79" s="9"/>
      <c r="Y79" s="9"/>
      <c r="Z79" s="9"/>
      <c r="AA79" s="9"/>
      <c r="AB79" s="9"/>
      <c r="AC79" s="9"/>
      <c r="AD79" s="9"/>
      <c r="AE79" s="9"/>
      <c r="AF79" s="9"/>
      <c r="AG79" s="9"/>
      <c r="AH79" s="9"/>
      <c r="AI79" s="282"/>
      <c r="AJ79" s="31" t="s">
        <v>1528</v>
      </c>
      <c r="AK79" s="275" t="s">
        <v>1529</v>
      </c>
      <c r="AL79" s="280" t="s">
        <v>1536</v>
      </c>
    </row>
    <row r="80" spans="1:38" ht="45" x14ac:dyDescent="0.25">
      <c r="A80" s="31" t="s">
        <v>570</v>
      </c>
      <c r="B80" s="275" t="s">
        <v>387</v>
      </c>
      <c r="C80" s="9" t="s">
        <v>996</v>
      </c>
      <c r="D80" s="9"/>
      <c r="E80" s="276"/>
      <c r="F80" s="9"/>
      <c r="G80" s="9"/>
      <c r="H80" s="9"/>
      <c r="I80" s="9"/>
      <c r="J80" s="9"/>
      <c r="K80" s="9"/>
      <c r="L80" s="275"/>
      <c r="M80" s="9"/>
      <c r="N80" s="277"/>
      <c r="O80" s="277"/>
      <c r="P80" s="278"/>
      <c r="Q80" s="279">
        <v>46388</v>
      </c>
      <c r="R80" s="280"/>
      <c r="S80" s="277"/>
      <c r="T80" s="281"/>
      <c r="U80" s="9"/>
      <c r="V80" s="9"/>
      <c r="W80" s="9"/>
      <c r="X80" s="9"/>
      <c r="Y80" s="9"/>
      <c r="Z80" s="9"/>
      <c r="AA80" s="9"/>
      <c r="AB80" s="9"/>
      <c r="AC80" s="9"/>
      <c r="AD80" s="9"/>
      <c r="AE80" s="9"/>
      <c r="AF80" s="9"/>
      <c r="AG80" s="9"/>
      <c r="AH80" s="9"/>
      <c r="AI80" s="282"/>
      <c r="AJ80" s="31" t="s">
        <v>800</v>
      </c>
      <c r="AK80" s="275"/>
      <c r="AL80" s="280"/>
    </row>
    <row r="81" spans="1:38" x14ac:dyDescent="0.25">
      <c r="A81" s="31" t="s">
        <v>1285</v>
      </c>
      <c r="B81" s="275" t="s">
        <v>310</v>
      </c>
      <c r="C81" s="9" t="s">
        <v>1410</v>
      </c>
      <c r="D81" s="9" t="s">
        <v>16</v>
      </c>
      <c r="E81" s="276"/>
      <c r="F81" s="9"/>
      <c r="G81" s="9"/>
      <c r="H81" s="9">
        <v>50</v>
      </c>
      <c r="I81" s="9"/>
      <c r="J81" s="9"/>
      <c r="K81" s="9">
        <v>1</v>
      </c>
      <c r="L81" s="275"/>
      <c r="M81" s="9"/>
      <c r="N81" s="277"/>
      <c r="O81" s="277"/>
      <c r="P81" s="278">
        <v>54</v>
      </c>
      <c r="Q81" s="279" t="s">
        <v>4</v>
      </c>
      <c r="R81" s="280"/>
      <c r="S81" s="277"/>
      <c r="T81" s="281"/>
      <c r="U81" s="9"/>
      <c r="V81" s="9"/>
      <c r="W81" s="9"/>
      <c r="X81" s="9"/>
      <c r="Y81" s="9"/>
      <c r="Z81" s="9"/>
      <c r="AA81" s="9"/>
      <c r="AB81" s="9"/>
      <c r="AC81" s="9"/>
      <c r="AD81" s="9"/>
      <c r="AE81" s="9"/>
      <c r="AF81" s="9"/>
      <c r="AG81" s="9"/>
      <c r="AH81" s="9"/>
      <c r="AI81" s="282"/>
      <c r="AJ81" s="31" t="s">
        <v>1537</v>
      </c>
      <c r="AK81" s="275"/>
      <c r="AL81" s="280"/>
    </row>
    <row r="82" spans="1:38" x14ac:dyDescent="0.25">
      <c r="A82" s="31" t="s">
        <v>301</v>
      </c>
      <c r="B82" s="275" t="s">
        <v>302</v>
      </c>
      <c r="C82" s="9" t="s">
        <v>303</v>
      </c>
      <c r="D82" s="9" t="s">
        <v>15</v>
      </c>
      <c r="E82" s="276"/>
      <c r="F82" s="9"/>
      <c r="G82" s="9"/>
      <c r="H82" s="9"/>
      <c r="I82" s="9"/>
      <c r="J82" s="9"/>
      <c r="K82" s="9"/>
      <c r="L82" s="275"/>
      <c r="M82" s="9"/>
      <c r="N82" s="277"/>
      <c r="O82" s="277"/>
      <c r="P82" s="278">
        <v>1</v>
      </c>
      <c r="Q82" s="279">
        <v>46204</v>
      </c>
      <c r="R82" s="280"/>
      <c r="S82" s="277"/>
      <c r="T82" s="281"/>
      <c r="U82" s="9"/>
      <c r="V82" s="9"/>
      <c r="W82" s="9"/>
      <c r="X82" s="9"/>
      <c r="Y82" s="9"/>
      <c r="Z82" s="9"/>
      <c r="AA82" s="9"/>
      <c r="AB82" s="9"/>
      <c r="AC82" s="9"/>
      <c r="AD82" s="9"/>
      <c r="AE82" s="9"/>
      <c r="AF82" s="9"/>
      <c r="AG82" s="9"/>
      <c r="AH82" s="9">
        <v>2</v>
      </c>
      <c r="AI82" s="282"/>
      <c r="AJ82" s="31" t="s">
        <v>822</v>
      </c>
      <c r="AK82" s="275"/>
      <c r="AL82" s="280"/>
    </row>
    <row r="83" spans="1:38" x14ac:dyDescent="0.25">
      <c r="A83" s="31" t="s">
        <v>304</v>
      </c>
      <c r="B83" s="275" t="s">
        <v>273</v>
      </c>
      <c r="C83" s="9" t="s">
        <v>305</v>
      </c>
      <c r="D83" s="9" t="s">
        <v>15</v>
      </c>
      <c r="E83" s="276"/>
      <c r="F83" s="9"/>
      <c r="G83" s="9"/>
      <c r="H83" s="9"/>
      <c r="I83" s="9"/>
      <c r="J83" s="9"/>
      <c r="K83" s="9"/>
      <c r="L83" s="275"/>
      <c r="M83" s="9"/>
      <c r="N83" s="277"/>
      <c r="O83" s="277"/>
      <c r="P83" s="278">
        <v>1</v>
      </c>
      <c r="Q83" s="279">
        <v>46204</v>
      </c>
      <c r="R83" s="280"/>
      <c r="S83" s="277"/>
      <c r="T83" s="281"/>
      <c r="U83" s="9"/>
      <c r="V83" s="9"/>
      <c r="W83" s="9"/>
      <c r="X83" s="9"/>
      <c r="Y83" s="9"/>
      <c r="Z83" s="9"/>
      <c r="AA83" s="9"/>
      <c r="AB83" s="9"/>
      <c r="AC83" s="9"/>
      <c r="AD83" s="9"/>
      <c r="AE83" s="9"/>
      <c r="AF83" s="9"/>
      <c r="AG83" s="9"/>
      <c r="AH83" s="9">
        <v>2</v>
      </c>
      <c r="AI83" s="282"/>
      <c r="AJ83" s="31" t="s">
        <v>2079</v>
      </c>
      <c r="AK83" s="275"/>
      <c r="AL83" s="280"/>
    </row>
    <row r="84" spans="1:38" x14ac:dyDescent="0.25">
      <c r="A84" s="31" t="s">
        <v>306</v>
      </c>
      <c r="B84" s="275" t="s">
        <v>307</v>
      </c>
      <c r="C84" s="9" t="s">
        <v>308</v>
      </c>
      <c r="D84" s="9" t="s">
        <v>15</v>
      </c>
      <c r="E84" s="276"/>
      <c r="F84" s="9"/>
      <c r="G84" s="9"/>
      <c r="H84" s="9"/>
      <c r="I84" s="9"/>
      <c r="J84" s="9"/>
      <c r="K84" s="9"/>
      <c r="L84" s="275"/>
      <c r="M84" s="9"/>
      <c r="N84" s="277"/>
      <c r="O84" s="277"/>
      <c r="P84" s="278">
        <v>1</v>
      </c>
      <c r="Q84" s="279">
        <v>46204</v>
      </c>
      <c r="R84" s="280"/>
      <c r="S84" s="277"/>
      <c r="T84" s="281"/>
      <c r="U84" s="9"/>
      <c r="V84" s="9"/>
      <c r="W84" s="9"/>
      <c r="X84" s="9"/>
      <c r="Y84" s="9"/>
      <c r="Z84" s="9"/>
      <c r="AA84" s="9"/>
      <c r="AB84" s="9"/>
      <c r="AC84" s="9"/>
      <c r="AD84" s="9"/>
      <c r="AE84" s="9"/>
      <c r="AF84" s="9"/>
      <c r="AG84" s="9"/>
      <c r="AH84" s="9">
        <v>2</v>
      </c>
      <c r="AI84" s="282"/>
      <c r="AJ84" s="31" t="s">
        <v>2079</v>
      </c>
      <c r="AK84" s="275"/>
      <c r="AL84" s="280"/>
    </row>
    <row r="85" spans="1:38" ht="30" x14ac:dyDescent="0.25">
      <c r="A85" s="31" t="s">
        <v>1267</v>
      </c>
      <c r="B85" s="275" t="s">
        <v>948</v>
      </c>
      <c r="C85" s="9" t="s">
        <v>998</v>
      </c>
      <c r="D85" s="9"/>
      <c r="E85" s="276"/>
      <c r="F85" s="9"/>
      <c r="G85" s="9"/>
      <c r="H85" s="9"/>
      <c r="I85" s="9"/>
      <c r="J85" s="9"/>
      <c r="K85" s="9"/>
      <c r="L85" s="275"/>
      <c r="M85" s="9"/>
      <c r="N85" s="277"/>
      <c r="O85" s="277"/>
      <c r="P85" s="278"/>
      <c r="Q85" s="279">
        <v>46204</v>
      </c>
      <c r="R85" s="280"/>
      <c r="S85" s="277"/>
      <c r="T85" s="281"/>
      <c r="U85" s="9"/>
      <c r="V85" s="9"/>
      <c r="W85" s="9"/>
      <c r="X85" s="9"/>
      <c r="Y85" s="9"/>
      <c r="Z85" s="9"/>
      <c r="AA85" s="9"/>
      <c r="AB85" s="9"/>
      <c r="AC85" s="9"/>
      <c r="AD85" s="9"/>
      <c r="AE85" s="9"/>
      <c r="AF85" s="9"/>
      <c r="AG85" s="9"/>
      <c r="AH85" s="9"/>
      <c r="AI85" s="282"/>
      <c r="AJ85" s="31" t="s">
        <v>822</v>
      </c>
      <c r="AK85" s="275"/>
      <c r="AL85" s="280"/>
    </row>
    <row r="86" spans="1:38" ht="45" x14ac:dyDescent="0.25">
      <c r="A86" s="31" t="s">
        <v>1253</v>
      </c>
      <c r="B86" s="275" t="s">
        <v>507</v>
      </c>
      <c r="C86" s="9" t="s">
        <v>997</v>
      </c>
      <c r="D86" s="9"/>
      <c r="E86" s="276"/>
      <c r="F86" s="9"/>
      <c r="G86" s="9"/>
      <c r="H86" s="9"/>
      <c r="I86" s="9"/>
      <c r="J86" s="9"/>
      <c r="K86" s="9"/>
      <c r="L86" s="275"/>
      <c r="M86" s="9"/>
      <c r="N86" s="277"/>
      <c r="O86" s="277"/>
      <c r="P86" s="278"/>
      <c r="Q86" s="279">
        <v>46204</v>
      </c>
      <c r="R86" s="280"/>
      <c r="S86" s="277"/>
      <c r="T86" s="281"/>
      <c r="U86" s="9"/>
      <c r="V86" s="9"/>
      <c r="W86" s="9"/>
      <c r="X86" s="9"/>
      <c r="Y86" s="9"/>
      <c r="Z86" s="9"/>
      <c r="AA86" s="9"/>
      <c r="AB86" s="9"/>
      <c r="AC86" s="9"/>
      <c r="AD86" s="9"/>
      <c r="AE86" s="9"/>
      <c r="AF86" s="9"/>
      <c r="AG86" s="9"/>
      <c r="AH86" s="9"/>
      <c r="AI86" s="282"/>
      <c r="AJ86" s="31" t="s">
        <v>822</v>
      </c>
      <c r="AK86" s="275"/>
      <c r="AL86" s="280"/>
    </row>
    <row r="87" spans="1:38" ht="30" x14ac:dyDescent="0.25">
      <c r="A87" s="31" t="s">
        <v>1252</v>
      </c>
      <c r="B87" s="275" t="s">
        <v>532</v>
      </c>
      <c r="C87" s="9" t="s">
        <v>999</v>
      </c>
      <c r="D87" s="9"/>
      <c r="E87" s="276"/>
      <c r="F87" s="9"/>
      <c r="G87" s="9"/>
      <c r="H87" s="9"/>
      <c r="I87" s="9"/>
      <c r="J87" s="9"/>
      <c r="K87" s="9"/>
      <c r="L87" s="275"/>
      <c r="M87" s="9"/>
      <c r="N87" s="277"/>
      <c r="O87" s="277"/>
      <c r="P87" s="278"/>
      <c r="Q87" s="279">
        <v>46204</v>
      </c>
      <c r="R87" s="280"/>
      <c r="S87" s="277"/>
      <c r="T87" s="281"/>
      <c r="U87" s="9"/>
      <c r="V87" s="9"/>
      <c r="W87" s="9"/>
      <c r="X87" s="9"/>
      <c r="Y87" s="9"/>
      <c r="Z87" s="9"/>
      <c r="AA87" s="9"/>
      <c r="AB87" s="9"/>
      <c r="AC87" s="9"/>
      <c r="AD87" s="9"/>
      <c r="AE87" s="9"/>
      <c r="AF87" s="9"/>
      <c r="AG87" s="9"/>
      <c r="AH87" s="9"/>
      <c r="AI87" s="282"/>
      <c r="AJ87" s="31" t="s">
        <v>822</v>
      </c>
      <c r="AK87" s="275"/>
      <c r="AL87" s="280"/>
    </row>
    <row r="88" spans="1:38" x14ac:dyDescent="0.25">
      <c r="A88" s="31" t="s">
        <v>309</v>
      </c>
      <c r="B88" s="275" t="s">
        <v>310</v>
      </c>
      <c r="C88" s="9" t="s">
        <v>311</v>
      </c>
      <c r="D88" s="9" t="s">
        <v>15</v>
      </c>
      <c r="E88" s="276"/>
      <c r="F88" s="9"/>
      <c r="G88" s="9"/>
      <c r="H88" s="9"/>
      <c r="I88" s="9"/>
      <c r="J88" s="9"/>
      <c r="K88" s="9"/>
      <c r="L88" s="275"/>
      <c r="M88" s="9"/>
      <c r="N88" s="277"/>
      <c r="O88" s="277"/>
      <c r="P88" s="278">
        <v>1</v>
      </c>
      <c r="Q88" s="279">
        <v>46204</v>
      </c>
      <c r="R88" s="280"/>
      <c r="S88" s="277"/>
      <c r="T88" s="281"/>
      <c r="U88" s="9"/>
      <c r="V88" s="9"/>
      <c r="W88" s="9"/>
      <c r="X88" s="9"/>
      <c r="Y88" s="9"/>
      <c r="Z88" s="9"/>
      <c r="AA88" s="9"/>
      <c r="AB88" s="9"/>
      <c r="AC88" s="9"/>
      <c r="AD88" s="9"/>
      <c r="AE88" s="9"/>
      <c r="AF88" s="9"/>
      <c r="AG88" s="9"/>
      <c r="AH88" s="9">
        <v>2</v>
      </c>
      <c r="AI88" s="282"/>
      <c r="AJ88" s="31" t="s">
        <v>2079</v>
      </c>
      <c r="AK88" s="275"/>
      <c r="AL88" s="280"/>
    </row>
    <row r="89" spans="1:38" ht="30" x14ac:dyDescent="0.25">
      <c r="A89" s="31" t="s">
        <v>2170</v>
      </c>
      <c r="B89" s="275" t="s">
        <v>280</v>
      </c>
      <c r="C89" s="9" t="s">
        <v>2245</v>
      </c>
      <c r="D89" s="9" t="s">
        <v>17</v>
      </c>
      <c r="E89" s="276"/>
      <c r="F89" s="9"/>
      <c r="G89" s="9"/>
      <c r="H89" s="9">
        <v>6</v>
      </c>
      <c r="I89" s="9">
        <v>20</v>
      </c>
      <c r="J89" s="9"/>
      <c r="K89" s="9">
        <v>1</v>
      </c>
      <c r="L89" s="275"/>
      <c r="M89" s="9"/>
      <c r="N89" s="277"/>
      <c r="O89" s="277"/>
      <c r="P89" s="278">
        <v>1936</v>
      </c>
      <c r="Q89" s="279" t="s">
        <v>4</v>
      </c>
      <c r="R89" s="280"/>
      <c r="S89" s="277">
        <v>1</v>
      </c>
      <c r="T89" s="281"/>
      <c r="U89" s="9"/>
      <c r="V89" s="9"/>
      <c r="W89" s="9"/>
      <c r="X89" s="9"/>
      <c r="Y89" s="9"/>
      <c r="Z89" s="9"/>
      <c r="AA89" s="9"/>
      <c r="AB89" s="9">
        <v>3</v>
      </c>
      <c r="AC89" s="9"/>
      <c r="AD89" s="9"/>
      <c r="AE89" s="9"/>
      <c r="AF89" s="9"/>
      <c r="AG89" s="9"/>
      <c r="AH89" s="9"/>
      <c r="AI89" s="282"/>
      <c r="AJ89" s="31" t="s">
        <v>2335</v>
      </c>
      <c r="AK89" s="275"/>
      <c r="AL89" s="280"/>
    </row>
    <row r="90" spans="1:38" ht="30" x14ac:dyDescent="0.25">
      <c r="A90" s="31" t="s">
        <v>1584</v>
      </c>
      <c r="B90" s="275" t="s">
        <v>410</v>
      </c>
      <c r="C90" s="9" t="s">
        <v>1836</v>
      </c>
      <c r="D90" s="9" t="s">
        <v>15</v>
      </c>
      <c r="E90" s="276"/>
      <c r="F90" s="9"/>
      <c r="G90" s="9"/>
      <c r="H90" s="9"/>
      <c r="I90" s="9">
        <v>3</v>
      </c>
      <c r="J90" s="9"/>
      <c r="K90" s="9"/>
      <c r="L90" s="275"/>
      <c r="M90" s="9"/>
      <c r="N90" s="277"/>
      <c r="O90" s="277"/>
      <c r="P90" s="278">
        <v>1</v>
      </c>
      <c r="Q90" s="279" t="s">
        <v>4</v>
      </c>
      <c r="R90" s="280"/>
      <c r="S90" s="277"/>
      <c r="T90" s="281">
        <v>2</v>
      </c>
      <c r="U90" s="9"/>
      <c r="V90" s="9"/>
      <c r="W90" s="9"/>
      <c r="X90" s="9"/>
      <c r="Y90" s="9"/>
      <c r="Z90" s="9"/>
      <c r="AA90" s="9"/>
      <c r="AB90" s="9"/>
      <c r="AC90" s="9"/>
      <c r="AD90" s="9"/>
      <c r="AE90" s="9"/>
      <c r="AF90" s="9"/>
      <c r="AG90" s="9"/>
      <c r="AH90" s="9"/>
      <c r="AI90" s="282"/>
      <c r="AJ90" s="31" t="s">
        <v>2066</v>
      </c>
      <c r="AK90" s="275" t="s">
        <v>2076</v>
      </c>
      <c r="AL90" s="280" t="s">
        <v>2077</v>
      </c>
    </row>
    <row r="91" spans="1:38" ht="30" x14ac:dyDescent="0.25">
      <c r="A91" s="31" t="s">
        <v>2134</v>
      </c>
      <c r="B91" s="275" t="s">
        <v>345</v>
      </c>
      <c r="C91" s="9" t="s">
        <v>1835</v>
      </c>
      <c r="D91" s="9" t="s">
        <v>15</v>
      </c>
      <c r="E91" s="276"/>
      <c r="F91" s="9"/>
      <c r="G91" s="9"/>
      <c r="H91" s="9"/>
      <c r="I91" s="9">
        <v>3</v>
      </c>
      <c r="J91" s="9"/>
      <c r="K91" s="9"/>
      <c r="L91" s="275"/>
      <c r="M91" s="9"/>
      <c r="N91" s="277"/>
      <c r="O91" s="277"/>
      <c r="P91" s="278">
        <v>1</v>
      </c>
      <c r="Q91" s="279" t="s">
        <v>4</v>
      </c>
      <c r="R91" s="280"/>
      <c r="S91" s="277"/>
      <c r="T91" s="281">
        <v>2</v>
      </c>
      <c r="U91" s="9"/>
      <c r="V91" s="9"/>
      <c r="W91" s="9"/>
      <c r="X91" s="9"/>
      <c r="Y91" s="9"/>
      <c r="Z91" s="9"/>
      <c r="AA91" s="9"/>
      <c r="AB91" s="9"/>
      <c r="AC91" s="9"/>
      <c r="AD91" s="9"/>
      <c r="AE91" s="9"/>
      <c r="AF91" s="9"/>
      <c r="AG91" s="9"/>
      <c r="AH91" s="9"/>
      <c r="AI91" s="282"/>
      <c r="AJ91" s="31" t="s">
        <v>2066</v>
      </c>
      <c r="AK91" s="275" t="s">
        <v>2076</v>
      </c>
      <c r="AL91" s="280" t="s">
        <v>2077</v>
      </c>
    </row>
    <row r="92" spans="1:38" ht="30" x14ac:dyDescent="0.25">
      <c r="A92" s="31" t="s">
        <v>1586</v>
      </c>
      <c r="B92" s="275" t="s">
        <v>273</v>
      </c>
      <c r="C92" s="9" t="s">
        <v>1837</v>
      </c>
      <c r="D92" s="9" t="s">
        <v>15</v>
      </c>
      <c r="E92" s="276"/>
      <c r="F92" s="9"/>
      <c r="G92" s="9"/>
      <c r="H92" s="9"/>
      <c r="I92" s="9">
        <v>20</v>
      </c>
      <c r="J92" s="9"/>
      <c r="K92" s="9"/>
      <c r="L92" s="275"/>
      <c r="M92" s="9"/>
      <c r="N92" s="277"/>
      <c r="O92" s="277"/>
      <c r="P92" s="278">
        <v>2</v>
      </c>
      <c r="Q92" s="279" t="s">
        <v>4</v>
      </c>
      <c r="R92" s="280"/>
      <c r="S92" s="277"/>
      <c r="T92" s="281">
        <v>2</v>
      </c>
      <c r="U92" s="9"/>
      <c r="V92" s="9"/>
      <c r="W92" s="9"/>
      <c r="X92" s="9"/>
      <c r="Y92" s="9"/>
      <c r="Z92" s="9"/>
      <c r="AA92" s="9"/>
      <c r="AB92" s="9"/>
      <c r="AC92" s="9"/>
      <c r="AD92" s="9"/>
      <c r="AE92" s="9"/>
      <c r="AF92" s="9"/>
      <c r="AG92" s="9"/>
      <c r="AH92" s="9"/>
      <c r="AI92" s="282"/>
      <c r="AJ92" s="31" t="s">
        <v>2075</v>
      </c>
      <c r="AK92" s="275" t="s">
        <v>2076</v>
      </c>
      <c r="AL92" s="280" t="s">
        <v>2080</v>
      </c>
    </row>
    <row r="93" spans="1:38" ht="30" x14ac:dyDescent="0.25">
      <c r="A93" s="31" t="s">
        <v>1585</v>
      </c>
      <c r="B93" s="275" t="s">
        <v>273</v>
      </c>
      <c r="C93" s="9" t="s">
        <v>1837</v>
      </c>
      <c r="D93" s="9" t="s">
        <v>15</v>
      </c>
      <c r="E93" s="276"/>
      <c r="F93" s="9"/>
      <c r="G93" s="9"/>
      <c r="H93" s="9"/>
      <c r="I93" s="9">
        <v>6</v>
      </c>
      <c r="J93" s="9"/>
      <c r="K93" s="9"/>
      <c r="L93" s="275"/>
      <c r="M93" s="9"/>
      <c r="N93" s="277"/>
      <c r="O93" s="277"/>
      <c r="P93" s="278">
        <v>1</v>
      </c>
      <c r="Q93" s="279" t="s">
        <v>4</v>
      </c>
      <c r="R93" s="280"/>
      <c r="S93" s="277"/>
      <c r="T93" s="281">
        <v>2</v>
      </c>
      <c r="U93" s="9"/>
      <c r="V93" s="9"/>
      <c r="W93" s="9"/>
      <c r="X93" s="9"/>
      <c r="Y93" s="9"/>
      <c r="Z93" s="9"/>
      <c r="AA93" s="9"/>
      <c r="AB93" s="9"/>
      <c r="AC93" s="9"/>
      <c r="AD93" s="9"/>
      <c r="AE93" s="9"/>
      <c r="AF93" s="9"/>
      <c r="AG93" s="9"/>
      <c r="AH93" s="9"/>
      <c r="AI93" s="282"/>
      <c r="AJ93" s="31" t="s">
        <v>2075</v>
      </c>
      <c r="AK93" s="275" t="s">
        <v>2076</v>
      </c>
      <c r="AL93" s="280" t="s">
        <v>2080</v>
      </c>
    </row>
    <row r="94" spans="1:38" ht="30" x14ac:dyDescent="0.25">
      <c r="A94" s="31" t="s">
        <v>2171</v>
      </c>
      <c r="B94" s="275" t="s">
        <v>321</v>
      </c>
      <c r="C94" s="9"/>
      <c r="D94" s="9" t="s">
        <v>17</v>
      </c>
      <c r="E94" s="276"/>
      <c r="F94" s="9"/>
      <c r="G94" s="9"/>
      <c r="H94" s="9"/>
      <c r="I94" s="9"/>
      <c r="J94" s="9"/>
      <c r="K94" s="9"/>
      <c r="L94" s="275"/>
      <c r="M94" s="9"/>
      <c r="N94" s="277"/>
      <c r="O94" s="277"/>
      <c r="P94" s="278">
        <v>0</v>
      </c>
      <c r="Q94" s="279" t="s">
        <v>4</v>
      </c>
      <c r="R94" s="280"/>
      <c r="S94" s="277"/>
      <c r="T94" s="281"/>
      <c r="U94" s="9"/>
      <c r="V94" s="9"/>
      <c r="W94" s="9">
        <v>1</v>
      </c>
      <c r="X94" s="9"/>
      <c r="Y94" s="9"/>
      <c r="Z94" s="9"/>
      <c r="AA94" s="9"/>
      <c r="AB94" s="9"/>
      <c r="AC94" s="9"/>
      <c r="AD94" s="9"/>
      <c r="AE94" s="9"/>
      <c r="AF94" s="9"/>
      <c r="AG94" s="9"/>
      <c r="AH94" s="9"/>
      <c r="AI94" s="282"/>
      <c r="AJ94" s="31" t="s">
        <v>2340</v>
      </c>
      <c r="AK94" s="275"/>
      <c r="AL94" s="280"/>
    </row>
    <row r="95" spans="1:38" x14ac:dyDescent="0.25">
      <c r="A95" s="31" t="s">
        <v>2172</v>
      </c>
      <c r="B95" s="275" t="s">
        <v>2327</v>
      </c>
      <c r="C95" s="9" t="s">
        <v>2246</v>
      </c>
      <c r="D95" s="9" t="s">
        <v>17</v>
      </c>
      <c r="E95" s="276"/>
      <c r="F95" s="9"/>
      <c r="G95" s="9"/>
      <c r="H95" s="9"/>
      <c r="I95" s="9"/>
      <c r="J95" s="9"/>
      <c r="K95" s="9"/>
      <c r="L95" s="275"/>
      <c r="M95" s="9"/>
      <c r="N95" s="277"/>
      <c r="O95" s="277"/>
      <c r="P95" s="278">
        <v>11</v>
      </c>
      <c r="Q95" s="279" t="s">
        <v>4</v>
      </c>
      <c r="R95" s="280"/>
      <c r="S95" s="277">
        <v>1</v>
      </c>
      <c r="T95" s="281">
        <v>1</v>
      </c>
      <c r="U95" s="9">
        <v>1</v>
      </c>
      <c r="V95" s="9"/>
      <c r="W95" s="9">
        <v>1</v>
      </c>
      <c r="X95" s="9">
        <v>3</v>
      </c>
      <c r="Y95" s="9">
        <v>1</v>
      </c>
      <c r="Z95" s="9">
        <v>3</v>
      </c>
      <c r="AA95" s="9"/>
      <c r="AB95" s="9"/>
      <c r="AC95" s="9"/>
      <c r="AD95" s="9"/>
      <c r="AE95" s="9"/>
      <c r="AF95" s="9"/>
      <c r="AG95" s="9"/>
      <c r="AH95" s="9"/>
      <c r="AI95" s="282"/>
      <c r="AJ95" s="31" t="s">
        <v>828</v>
      </c>
      <c r="AK95" s="275"/>
      <c r="AL95" s="280"/>
    </row>
    <row r="96" spans="1:38" x14ac:dyDescent="0.25">
      <c r="A96" s="31" t="s">
        <v>1587</v>
      </c>
      <c r="B96" s="275"/>
      <c r="C96" s="9" t="s">
        <v>1838</v>
      </c>
      <c r="D96" s="9" t="s">
        <v>15</v>
      </c>
      <c r="E96" s="276"/>
      <c r="F96" s="9"/>
      <c r="G96" s="9"/>
      <c r="H96" s="9"/>
      <c r="I96" s="9"/>
      <c r="J96" s="9"/>
      <c r="K96" s="9"/>
      <c r="L96" s="275"/>
      <c r="M96" s="9"/>
      <c r="N96" s="277"/>
      <c r="O96" s="277"/>
      <c r="P96" s="278">
        <v>0</v>
      </c>
      <c r="Q96" s="279" t="s">
        <v>4</v>
      </c>
      <c r="R96" s="280"/>
      <c r="S96" s="277"/>
      <c r="T96" s="281"/>
      <c r="U96" s="9"/>
      <c r="V96" s="9">
        <v>2</v>
      </c>
      <c r="W96" s="9">
        <v>2</v>
      </c>
      <c r="X96" s="9"/>
      <c r="Y96" s="9">
        <v>2</v>
      </c>
      <c r="Z96" s="9"/>
      <c r="AA96" s="9">
        <v>2</v>
      </c>
      <c r="AB96" s="9">
        <v>2</v>
      </c>
      <c r="AC96" s="9"/>
      <c r="AD96" s="9">
        <v>2</v>
      </c>
      <c r="AE96" s="9"/>
      <c r="AF96" s="9"/>
      <c r="AG96" s="9">
        <v>2</v>
      </c>
      <c r="AH96" s="9"/>
      <c r="AI96" s="282"/>
      <c r="AJ96" s="31" t="s">
        <v>2081</v>
      </c>
      <c r="AK96" s="275"/>
      <c r="AL96" s="280"/>
    </row>
    <row r="97" spans="1:206" s="233" customFormat="1" x14ac:dyDescent="0.25">
      <c r="A97" s="31" t="s">
        <v>1588</v>
      </c>
      <c r="B97" s="275" t="s">
        <v>410</v>
      </c>
      <c r="C97" s="9" t="s">
        <v>1839</v>
      </c>
      <c r="D97" s="9" t="s">
        <v>15</v>
      </c>
      <c r="E97" s="276"/>
      <c r="F97" s="9"/>
      <c r="G97" s="9" t="s">
        <v>19</v>
      </c>
      <c r="H97" s="9"/>
      <c r="I97" s="9"/>
      <c r="J97" s="9"/>
      <c r="K97" s="9"/>
      <c r="L97" s="275"/>
      <c r="M97" s="9"/>
      <c r="N97" s="277"/>
      <c r="O97" s="277"/>
      <c r="P97" s="278">
        <v>0</v>
      </c>
      <c r="Q97" s="279" t="s">
        <v>4</v>
      </c>
      <c r="R97" s="280"/>
      <c r="S97" s="277"/>
      <c r="T97" s="281">
        <v>2</v>
      </c>
      <c r="U97" s="9">
        <v>2</v>
      </c>
      <c r="V97" s="9"/>
      <c r="W97" s="9"/>
      <c r="X97" s="9"/>
      <c r="Y97" s="9"/>
      <c r="Z97" s="9"/>
      <c r="AA97" s="9"/>
      <c r="AB97" s="9"/>
      <c r="AC97" s="9"/>
      <c r="AD97" s="9"/>
      <c r="AE97" s="9"/>
      <c r="AF97" s="9"/>
      <c r="AG97" s="9"/>
      <c r="AH97" s="9"/>
      <c r="AI97" s="282"/>
      <c r="AJ97" s="31" t="s">
        <v>2082</v>
      </c>
      <c r="AK97" s="275" t="s">
        <v>2083</v>
      </c>
      <c r="AL97" s="280"/>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row>
    <row r="98" spans="1:206" ht="75" x14ac:dyDescent="0.25">
      <c r="A98" s="31" t="s">
        <v>312</v>
      </c>
      <c r="B98" s="275" t="s">
        <v>313</v>
      </c>
      <c r="C98" s="9" t="s">
        <v>314</v>
      </c>
      <c r="D98" s="9"/>
      <c r="E98" s="276"/>
      <c r="F98" s="9"/>
      <c r="G98" s="9"/>
      <c r="H98" s="9"/>
      <c r="I98" s="9"/>
      <c r="J98" s="9"/>
      <c r="K98" s="9"/>
      <c r="L98" s="275"/>
      <c r="M98" s="9"/>
      <c r="N98" s="277"/>
      <c r="O98" s="277"/>
      <c r="P98" s="278"/>
      <c r="Q98" s="279">
        <v>45709</v>
      </c>
      <c r="R98" s="280"/>
      <c r="S98" s="277"/>
      <c r="T98" s="281"/>
      <c r="U98" s="9"/>
      <c r="V98" s="9"/>
      <c r="W98" s="9"/>
      <c r="X98" s="9"/>
      <c r="Y98" s="9"/>
      <c r="Z98" s="9"/>
      <c r="AA98" s="9"/>
      <c r="AB98" s="9"/>
      <c r="AC98" s="9"/>
      <c r="AD98" s="9"/>
      <c r="AE98" s="9"/>
      <c r="AF98" s="9"/>
      <c r="AG98" s="9"/>
      <c r="AH98" s="9"/>
      <c r="AI98" s="282"/>
      <c r="AJ98" s="31" t="s">
        <v>823</v>
      </c>
      <c r="AK98" s="275"/>
      <c r="AL98" s="280"/>
    </row>
    <row r="99" spans="1:206" x14ac:dyDescent="0.25">
      <c r="A99" s="31" t="s">
        <v>1589</v>
      </c>
      <c r="B99" s="275" t="s">
        <v>273</v>
      </c>
      <c r="C99" s="9" t="s">
        <v>1840</v>
      </c>
      <c r="D99" s="9" t="s">
        <v>15</v>
      </c>
      <c r="E99" s="276"/>
      <c r="F99" s="9"/>
      <c r="G99" s="9" t="s">
        <v>19</v>
      </c>
      <c r="H99" s="9"/>
      <c r="I99" s="9"/>
      <c r="J99" s="9"/>
      <c r="K99" s="9"/>
      <c r="L99" s="275"/>
      <c r="M99" s="9"/>
      <c r="N99" s="277"/>
      <c r="O99" s="277"/>
      <c r="P99" s="278">
        <v>0</v>
      </c>
      <c r="Q99" s="279" t="s">
        <v>4</v>
      </c>
      <c r="R99" s="280"/>
      <c r="S99" s="277"/>
      <c r="T99" s="281">
        <v>2</v>
      </c>
      <c r="U99" s="9">
        <v>2</v>
      </c>
      <c r="V99" s="9"/>
      <c r="W99" s="9"/>
      <c r="X99" s="9"/>
      <c r="Y99" s="9"/>
      <c r="Z99" s="9"/>
      <c r="AA99" s="9"/>
      <c r="AB99" s="9"/>
      <c r="AC99" s="9"/>
      <c r="AD99" s="9"/>
      <c r="AE99" s="9"/>
      <c r="AF99" s="9"/>
      <c r="AG99" s="9"/>
      <c r="AH99" s="9"/>
      <c r="AI99" s="282"/>
      <c r="AJ99" s="31" t="s">
        <v>2082</v>
      </c>
      <c r="AK99" s="275" t="s">
        <v>2083</v>
      </c>
      <c r="AL99" s="280"/>
    </row>
    <row r="100" spans="1:206" x14ac:dyDescent="0.25">
      <c r="A100" s="31" t="s">
        <v>1286</v>
      </c>
      <c r="B100" s="275" t="s">
        <v>345</v>
      </c>
      <c r="C100" s="9" t="s">
        <v>1411</v>
      </c>
      <c r="D100" s="9" t="s">
        <v>16</v>
      </c>
      <c r="E100" s="276"/>
      <c r="F100" s="9"/>
      <c r="G100" s="9"/>
      <c r="H100" s="9"/>
      <c r="I100" s="9"/>
      <c r="J100" s="9"/>
      <c r="K100" s="9">
        <v>1</v>
      </c>
      <c r="L100" s="275"/>
      <c r="M100" s="9"/>
      <c r="N100" s="277"/>
      <c r="O100" s="277"/>
      <c r="P100" s="278">
        <v>2</v>
      </c>
      <c r="Q100" s="279" t="s">
        <v>4</v>
      </c>
      <c r="R100" s="280"/>
      <c r="S100" s="277"/>
      <c r="T100" s="281">
        <v>1</v>
      </c>
      <c r="U100" s="9">
        <v>1</v>
      </c>
      <c r="V100" s="9"/>
      <c r="W100" s="9"/>
      <c r="X100" s="9"/>
      <c r="Y100" s="9"/>
      <c r="Z100" s="9"/>
      <c r="AA100" s="9"/>
      <c r="AB100" s="9"/>
      <c r="AC100" s="9"/>
      <c r="AD100" s="9"/>
      <c r="AE100" s="9"/>
      <c r="AF100" s="9"/>
      <c r="AG100" s="9"/>
      <c r="AH100" s="9"/>
      <c r="AI100" s="282"/>
      <c r="AJ100" s="31" t="s">
        <v>1528</v>
      </c>
      <c r="AK100" s="275" t="s">
        <v>1529</v>
      </c>
      <c r="AL100" s="280"/>
    </row>
    <row r="101" spans="1:206" x14ac:dyDescent="0.25">
      <c r="A101" s="31" t="s">
        <v>315</v>
      </c>
      <c r="B101" s="275" t="s">
        <v>273</v>
      </c>
      <c r="C101" s="9" t="s">
        <v>316</v>
      </c>
      <c r="D101" s="9" t="s">
        <v>16</v>
      </c>
      <c r="E101" s="276"/>
      <c r="F101" s="9"/>
      <c r="G101" s="9"/>
      <c r="H101" s="9"/>
      <c r="I101" s="9"/>
      <c r="J101" s="9"/>
      <c r="K101" s="9"/>
      <c r="L101" s="275"/>
      <c r="M101" s="9"/>
      <c r="N101" s="277"/>
      <c r="O101" s="277"/>
      <c r="P101" s="278">
        <v>65</v>
      </c>
      <c r="Q101" s="279">
        <v>45839</v>
      </c>
      <c r="R101" s="280"/>
      <c r="S101" s="277"/>
      <c r="T101" s="281"/>
      <c r="U101" s="9"/>
      <c r="V101" s="9"/>
      <c r="W101" s="9">
        <v>1</v>
      </c>
      <c r="X101" s="9"/>
      <c r="Y101" s="9"/>
      <c r="Z101" s="9"/>
      <c r="AA101" s="9"/>
      <c r="AB101" s="9"/>
      <c r="AC101" s="9"/>
      <c r="AD101" s="9"/>
      <c r="AE101" s="9"/>
      <c r="AF101" s="9"/>
      <c r="AG101" s="9"/>
      <c r="AH101" s="9"/>
      <c r="AI101" s="282"/>
      <c r="AJ101" s="31" t="s">
        <v>824</v>
      </c>
      <c r="AK101" s="275"/>
      <c r="AL101" s="280"/>
    </row>
    <row r="102" spans="1:206" x14ac:dyDescent="0.25">
      <c r="A102" s="31" t="s">
        <v>1590</v>
      </c>
      <c r="B102" s="275" t="s">
        <v>310</v>
      </c>
      <c r="C102" s="9" t="s">
        <v>1841</v>
      </c>
      <c r="D102" s="9" t="s">
        <v>15</v>
      </c>
      <c r="E102" s="276"/>
      <c r="F102" s="9"/>
      <c r="G102" s="9" t="s">
        <v>19</v>
      </c>
      <c r="H102" s="9"/>
      <c r="I102" s="9"/>
      <c r="J102" s="9"/>
      <c r="K102" s="9"/>
      <c r="L102" s="275"/>
      <c r="M102" s="9"/>
      <c r="N102" s="277"/>
      <c r="O102" s="277"/>
      <c r="P102" s="278">
        <v>0</v>
      </c>
      <c r="Q102" s="279" t="s">
        <v>4</v>
      </c>
      <c r="R102" s="280"/>
      <c r="S102" s="277"/>
      <c r="T102" s="281">
        <v>2</v>
      </c>
      <c r="U102" s="9"/>
      <c r="V102" s="9"/>
      <c r="W102" s="9"/>
      <c r="X102" s="9"/>
      <c r="Y102" s="9"/>
      <c r="Z102" s="9"/>
      <c r="AA102" s="9"/>
      <c r="AB102" s="9"/>
      <c r="AC102" s="9"/>
      <c r="AD102" s="9"/>
      <c r="AE102" s="9"/>
      <c r="AF102" s="9"/>
      <c r="AG102" s="9"/>
      <c r="AH102" s="9"/>
      <c r="AI102" s="282"/>
      <c r="AJ102" s="31" t="s">
        <v>2082</v>
      </c>
      <c r="AK102" s="275" t="s">
        <v>2084</v>
      </c>
      <c r="AL102" s="280" t="s">
        <v>2083</v>
      </c>
    </row>
    <row r="103" spans="1:206" ht="45" x14ac:dyDescent="0.25">
      <c r="A103" s="31" t="s">
        <v>2173</v>
      </c>
      <c r="B103" s="275" t="s">
        <v>379</v>
      </c>
      <c r="C103" s="9" t="s">
        <v>2247</v>
      </c>
      <c r="D103" s="9" t="s">
        <v>2332</v>
      </c>
      <c r="E103" s="276"/>
      <c r="F103" s="9"/>
      <c r="G103" s="9"/>
      <c r="H103" s="9"/>
      <c r="I103" s="9"/>
      <c r="J103" s="9"/>
      <c r="K103" s="9"/>
      <c r="L103" s="275" t="s">
        <v>2333</v>
      </c>
      <c r="M103" s="9"/>
      <c r="N103" s="277"/>
      <c r="O103" s="277"/>
      <c r="P103" s="278">
        <v>0</v>
      </c>
      <c r="Q103" s="279" t="s">
        <v>4</v>
      </c>
      <c r="R103" s="280"/>
      <c r="S103" s="277"/>
      <c r="T103" s="281">
        <v>2</v>
      </c>
      <c r="U103" s="9">
        <v>2</v>
      </c>
      <c r="V103" s="9">
        <v>2</v>
      </c>
      <c r="W103" s="9">
        <v>2</v>
      </c>
      <c r="X103" s="9">
        <v>2</v>
      </c>
      <c r="Y103" s="9">
        <v>2</v>
      </c>
      <c r="Z103" s="9">
        <v>2</v>
      </c>
      <c r="AA103" s="9">
        <v>2</v>
      </c>
      <c r="AB103" s="9">
        <v>2</v>
      </c>
      <c r="AC103" s="9">
        <v>2</v>
      </c>
      <c r="AD103" s="9">
        <v>2</v>
      </c>
      <c r="AE103" s="9">
        <v>2</v>
      </c>
      <c r="AF103" s="9">
        <v>2</v>
      </c>
      <c r="AG103" s="9">
        <v>2</v>
      </c>
      <c r="AH103" s="9">
        <v>2</v>
      </c>
      <c r="AI103" s="282"/>
      <c r="AJ103" s="31" t="s">
        <v>2337</v>
      </c>
      <c r="AK103" s="275"/>
      <c r="AL103" s="280"/>
    </row>
    <row r="104" spans="1:206" x14ac:dyDescent="0.25">
      <c r="A104" s="31" t="s">
        <v>1591</v>
      </c>
      <c r="B104" s="275" t="s">
        <v>310</v>
      </c>
      <c r="C104" s="9" t="s">
        <v>1842</v>
      </c>
      <c r="D104" s="9" t="s">
        <v>15</v>
      </c>
      <c r="E104" s="276"/>
      <c r="F104" s="9"/>
      <c r="G104" s="9" t="s">
        <v>19</v>
      </c>
      <c r="H104" s="9"/>
      <c r="I104" s="9">
        <v>6</v>
      </c>
      <c r="J104" s="9"/>
      <c r="K104" s="9"/>
      <c r="L104" s="275"/>
      <c r="M104" s="9"/>
      <c r="N104" s="277"/>
      <c r="O104" s="277"/>
      <c r="P104" s="278">
        <v>0</v>
      </c>
      <c r="Q104" s="279" t="s">
        <v>4</v>
      </c>
      <c r="R104" s="280"/>
      <c r="S104" s="277"/>
      <c r="T104" s="281">
        <v>2</v>
      </c>
      <c r="U104" s="9">
        <v>2</v>
      </c>
      <c r="V104" s="9"/>
      <c r="W104" s="9"/>
      <c r="X104" s="9"/>
      <c r="Y104" s="9"/>
      <c r="Z104" s="9"/>
      <c r="AA104" s="9"/>
      <c r="AB104" s="9"/>
      <c r="AC104" s="9"/>
      <c r="AD104" s="9"/>
      <c r="AE104" s="9"/>
      <c r="AF104" s="9"/>
      <c r="AG104" s="9"/>
      <c r="AH104" s="9"/>
      <c r="AI104" s="282"/>
      <c r="AJ104" s="31" t="s">
        <v>2082</v>
      </c>
      <c r="AK104" s="275" t="s">
        <v>2071</v>
      </c>
      <c r="AL104" s="280" t="s">
        <v>2083</v>
      </c>
    </row>
    <row r="105" spans="1:206" x14ac:dyDescent="0.25">
      <c r="A105" s="31" t="s">
        <v>571</v>
      </c>
      <c r="B105" s="275" t="s">
        <v>379</v>
      </c>
      <c r="C105" s="9" t="s">
        <v>1412</v>
      </c>
      <c r="D105" s="9" t="s">
        <v>16</v>
      </c>
      <c r="E105" s="276"/>
      <c r="F105" s="9"/>
      <c r="G105" s="9" t="s">
        <v>19</v>
      </c>
      <c r="H105" s="9"/>
      <c r="I105" s="9"/>
      <c r="J105" s="9"/>
      <c r="K105" s="9"/>
      <c r="L105" s="275"/>
      <c r="M105" s="9"/>
      <c r="N105" s="277"/>
      <c r="O105" s="277"/>
      <c r="P105" s="278">
        <v>3</v>
      </c>
      <c r="Q105" s="279" t="s">
        <v>4</v>
      </c>
      <c r="R105" s="280"/>
      <c r="S105" s="277"/>
      <c r="T105" s="281">
        <v>1</v>
      </c>
      <c r="U105" s="9">
        <v>1</v>
      </c>
      <c r="V105" s="9"/>
      <c r="W105" s="9">
        <v>1</v>
      </c>
      <c r="X105" s="9"/>
      <c r="Y105" s="9">
        <v>1</v>
      </c>
      <c r="Z105" s="9"/>
      <c r="AA105" s="9"/>
      <c r="AB105" s="9">
        <v>1</v>
      </c>
      <c r="AC105" s="9"/>
      <c r="AD105" s="9"/>
      <c r="AE105" s="9">
        <v>1</v>
      </c>
      <c r="AF105" s="9"/>
      <c r="AG105" s="9">
        <v>1</v>
      </c>
      <c r="AH105" s="9"/>
      <c r="AI105" s="282"/>
      <c r="AJ105" s="31" t="s">
        <v>1534</v>
      </c>
      <c r="AK105" s="275"/>
      <c r="AL105" s="280"/>
    </row>
    <row r="106" spans="1:206" ht="30" x14ac:dyDescent="0.25">
      <c r="A106" s="31" t="s">
        <v>2135</v>
      </c>
      <c r="B106" s="275" t="s">
        <v>946</v>
      </c>
      <c r="C106" s="9" t="s">
        <v>1000</v>
      </c>
      <c r="D106" s="9"/>
      <c r="E106" s="276"/>
      <c r="F106" s="9"/>
      <c r="G106" s="9"/>
      <c r="H106" s="9"/>
      <c r="I106" s="9"/>
      <c r="J106" s="9"/>
      <c r="K106" s="9"/>
      <c r="L106" s="275"/>
      <c r="M106" s="9"/>
      <c r="N106" s="277"/>
      <c r="O106" s="277"/>
      <c r="P106" s="278"/>
      <c r="Q106" s="279">
        <v>45101</v>
      </c>
      <c r="R106" s="280"/>
      <c r="S106" s="277"/>
      <c r="T106" s="281"/>
      <c r="U106" s="9"/>
      <c r="V106" s="9"/>
      <c r="W106" s="9"/>
      <c r="X106" s="9"/>
      <c r="Y106" s="9"/>
      <c r="Z106" s="9"/>
      <c r="AA106" s="9"/>
      <c r="AB106" s="9"/>
      <c r="AC106" s="9"/>
      <c r="AD106" s="9"/>
      <c r="AE106" s="9"/>
      <c r="AF106" s="9"/>
      <c r="AG106" s="9"/>
      <c r="AH106" s="9"/>
      <c r="AI106" s="282"/>
      <c r="AJ106" s="31" t="s">
        <v>825</v>
      </c>
      <c r="AK106" s="275"/>
      <c r="AL106" s="280"/>
    </row>
    <row r="107" spans="1:206" x14ac:dyDescent="0.25">
      <c r="A107" s="31" t="s">
        <v>1592</v>
      </c>
      <c r="B107" s="275" t="s">
        <v>321</v>
      </c>
      <c r="C107" s="9" t="s">
        <v>1843</v>
      </c>
      <c r="D107" s="9" t="s">
        <v>15</v>
      </c>
      <c r="E107" s="276"/>
      <c r="F107" s="9"/>
      <c r="G107" s="9"/>
      <c r="H107" s="9">
        <v>6</v>
      </c>
      <c r="I107" s="9">
        <v>6</v>
      </c>
      <c r="J107" s="9">
        <v>3</v>
      </c>
      <c r="K107" s="9">
        <v>1</v>
      </c>
      <c r="L107" s="275"/>
      <c r="M107" s="9"/>
      <c r="N107" s="277"/>
      <c r="O107" s="277"/>
      <c r="P107" s="278">
        <v>3</v>
      </c>
      <c r="Q107" s="279" t="s">
        <v>4</v>
      </c>
      <c r="R107" s="280"/>
      <c r="S107" s="277"/>
      <c r="T107" s="281"/>
      <c r="U107" s="9"/>
      <c r="V107" s="9"/>
      <c r="W107" s="9"/>
      <c r="X107" s="9">
        <v>2</v>
      </c>
      <c r="Y107" s="9"/>
      <c r="Z107" s="9">
        <v>2</v>
      </c>
      <c r="AA107" s="9"/>
      <c r="AB107" s="9"/>
      <c r="AC107" s="9"/>
      <c r="AD107" s="9"/>
      <c r="AE107" s="9"/>
      <c r="AF107" s="9"/>
      <c r="AG107" s="9"/>
      <c r="AH107" s="9"/>
      <c r="AI107" s="282"/>
      <c r="AJ107" s="31" t="s">
        <v>2085</v>
      </c>
      <c r="AK107" s="275" t="s">
        <v>2086</v>
      </c>
      <c r="AL107" s="280"/>
    </row>
    <row r="108" spans="1:206" x14ac:dyDescent="0.25">
      <c r="A108" s="31" t="s">
        <v>1593</v>
      </c>
      <c r="B108" s="275" t="s">
        <v>321</v>
      </c>
      <c r="C108" s="9" t="s">
        <v>1843</v>
      </c>
      <c r="D108" s="9" t="s">
        <v>15</v>
      </c>
      <c r="E108" s="276"/>
      <c r="F108" s="9"/>
      <c r="G108" s="9"/>
      <c r="H108" s="9">
        <v>6</v>
      </c>
      <c r="I108" s="9">
        <v>20</v>
      </c>
      <c r="J108" s="9">
        <v>3</v>
      </c>
      <c r="K108" s="9">
        <v>2</v>
      </c>
      <c r="L108" s="275"/>
      <c r="M108" s="9"/>
      <c r="N108" s="277"/>
      <c r="O108" s="277"/>
      <c r="P108" s="278">
        <v>5</v>
      </c>
      <c r="Q108" s="279" t="s">
        <v>4</v>
      </c>
      <c r="R108" s="280"/>
      <c r="S108" s="277"/>
      <c r="T108" s="281"/>
      <c r="U108" s="9"/>
      <c r="V108" s="9"/>
      <c r="W108" s="9"/>
      <c r="X108" s="9">
        <v>2</v>
      </c>
      <c r="Y108" s="9"/>
      <c r="Z108" s="9">
        <v>2</v>
      </c>
      <c r="AA108" s="9"/>
      <c r="AB108" s="9"/>
      <c r="AC108" s="9"/>
      <c r="AD108" s="9"/>
      <c r="AE108" s="9"/>
      <c r="AF108" s="9"/>
      <c r="AG108" s="9"/>
      <c r="AH108" s="9"/>
      <c r="AI108" s="282"/>
      <c r="AJ108" s="31" t="s">
        <v>2085</v>
      </c>
      <c r="AK108" s="275" t="s">
        <v>2086</v>
      </c>
      <c r="AL108" s="280"/>
    </row>
    <row r="109" spans="1:206" ht="45" x14ac:dyDescent="0.25">
      <c r="A109" s="31" t="s">
        <v>572</v>
      </c>
      <c r="B109" s="275" t="s">
        <v>387</v>
      </c>
      <c r="C109" s="9" t="s">
        <v>1001</v>
      </c>
      <c r="D109" s="9"/>
      <c r="E109" s="276"/>
      <c r="F109" s="9"/>
      <c r="G109" s="9"/>
      <c r="H109" s="9"/>
      <c r="I109" s="9"/>
      <c r="J109" s="9"/>
      <c r="K109" s="9"/>
      <c r="L109" s="275"/>
      <c r="M109" s="9"/>
      <c r="N109" s="277"/>
      <c r="O109" s="277"/>
      <c r="P109" s="278"/>
      <c r="Q109" s="279">
        <v>45016</v>
      </c>
      <c r="R109" s="280"/>
      <c r="S109" s="277"/>
      <c r="T109" s="281"/>
      <c r="U109" s="9"/>
      <c r="V109" s="9"/>
      <c r="W109" s="9"/>
      <c r="X109" s="9"/>
      <c r="Y109" s="9"/>
      <c r="Z109" s="9"/>
      <c r="AA109" s="9"/>
      <c r="AB109" s="9"/>
      <c r="AC109" s="9"/>
      <c r="AD109" s="9"/>
      <c r="AE109" s="9"/>
      <c r="AF109" s="9"/>
      <c r="AG109" s="9"/>
      <c r="AH109" s="9"/>
      <c r="AI109" s="282"/>
      <c r="AJ109" s="31" t="s">
        <v>826</v>
      </c>
      <c r="AK109" s="275"/>
      <c r="AL109" s="280"/>
    </row>
    <row r="110" spans="1:206" ht="30" x14ac:dyDescent="0.25">
      <c r="A110" s="31" t="s">
        <v>1287</v>
      </c>
      <c r="B110" s="275" t="s">
        <v>410</v>
      </c>
      <c r="C110" s="9" t="s">
        <v>1413</v>
      </c>
      <c r="D110" s="9" t="s">
        <v>16</v>
      </c>
      <c r="E110" s="276"/>
      <c r="F110" s="9"/>
      <c r="G110" s="9"/>
      <c r="H110" s="9">
        <v>6</v>
      </c>
      <c r="I110" s="9"/>
      <c r="J110" s="9">
        <v>3</v>
      </c>
      <c r="K110" s="9"/>
      <c r="L110" s="275"/>
      <c r="M110" s="9"/>
      <c r="N110" s="277"/>
      <c r="O110" s="277"/>
      <c r="P110" s="278"/>
      <c r="Q110" s="279" t="s">
        <v>4</v>
      </c>
      <c r="R110" s="280"/>
      <c r="S110" s="277"/>
      <c r="T110" s="281">
        <v>1</v>
      </c>
      <c r="U110" s="9">
        <v>1</v>
      </c>
      <c r="V110" s="9"/>
      <c r="W110" s="9"/>
      <c r="X110" s="9"/>
      <c r="Y110" s="9"/>
      <c r="Z110" s="9"/>
      <c r="AA110" s="9"/>
      <c r="AB110" s="9"/>
      <c r="AC110" s="9"/>
      <c r="AD110" s="9"/>
      <c r="AE110" s="9"/>
      <c r="AF110" s="9"/>
      <c r="AG110" s="9"/>
      <c r="AH110" s="9"/>
      <c r="AI110" s="282"/>
      <c r="AJ110" s="31" t="s">
        <v>1538</v>
      </c>
      <c r="AK110" s="275" t="s">
        <v>1539</v>
      </c>
      <c r="AL110" s="280"/>
    </row>
    <row r="111" spans="1:206" ht="30" x14ac:dyDescent="0.25">
      <c r="A111" s="31" t="s">
        <v>573</v>
      </c>
      <c r="B111" s="275" t="s">
        <v>331</v>
      </c>
      <c r="C111" s="9" t="s">
        <v>1002</v>
      </c>
      <c r="D111" s="9"/>
      <c r="E111" s="276"/>
      <c r="F111" s="9"/>
      <c r="G111" s="9"/>
      <c r="H111" s="9"/>
      <c r="I111" s="9"/>
      <c r="J111" s="9"/>
      <c r="K111" s="9"/>
      <c r="L111" s="275"/>
      <c r="M111" s="9"/>
      <c r="N111" s="277"/>
      <c r="O111" s="277"/>
      <c r="P111" s="278"/>
      <c r="Q111" s="279">
        <v>46310</v>
      </c>
      <c r="R111" s="280"/>
      <c r="S111" s="277"/>
      <c r="T111" s="281"/>
      <c r="U111" s="9"/>
      <c r="V111" s="9"/>
      <c r="W111" s="9"/>
      <c r="X111" s="9"/>
      <c r="Y111" s="9"/>
      <c r="Z111" s="9"/>
      <c r="AA111" s="9"/>
      <c r="AB111" s="9"/>
      <c r="AC111" s="9"/>
      <c r="AD111" s="9"/>
      <c r="AE111" s="9"/>
      <c r="AF111" s="9"/>
      <c r="AG111" s="9"/>
      <c r="AH111" s="9"/>
      <c r="AI111" s="282"/>
      <c r="AJ111" s="31" t="s">
        <v>827</v>
      </c>
      <c r="AK111" s="275"/>
      <c r="AL111" s="280"/>
    </row>
    <row r="112" spans="1:206" ht="45" x14ac:dyDescent="0.25">
      <c r="A112" s="31" t="s">
        <v>574</v>
      </c>
      <c r="B112" s="275" t="s">
        <v>299</v>
      </c>
      <c r="C112" s="9" t="s">
        <v>1003</v>
      </c>
      <c r="D112" s="9"/>
      <c r="E112" s="276"/>
      <c r="F112" s="9"/>
      <c r="G112" s="9"/>
      <c r="H112" s="9"/>
      <c r="I112" s="9"/>
      <c r="J112" s="9"/>
      <c r="K112" s="9"/>
      <c r="L112" s="275"/>
      <c r="M112" s="9"/>
      <c r="N112" s="277"/>
      <c r="O112" s="277"/>
      <c r="P112" s="278"/>
      <c r="Q112" s="279">
        <v>46326</v>
      </c>
      <c r="R112" s="280"/>
      <c r="S112" s="277"/>
      <c r="T112" s="281"/>
      <c r="U112" s="9"/>
      <c r="V112" s="9"/>
      <c r="W112" s="9"/>
      <c r="X112" s="9"/>
      <c r="Y112" s="9"/>
      <c r="Z112" s="9"/>
      <c r="AA112" s="9"/>
      <c r="AB112" s="9"/>
      <c r="AC112" s="9"/>
      <c r="AD112" s="9"/>
      <c r="AE112" s="9"/>
      <c r="AF112" s="9"/>
      <c r="AG112" s="9"/>
      <c r="AH112" s="9"/>
      <c r="AI112" s="282"/>
      <c r="AJ112" s="31" t="s">
        <v>828</v>
      </c>
      <c r="AK112" s="275"/>
      <c r="AL112" s="280"/>
    </row>
    <row r="113" spans="1:38" x14ac:dyDescent="0.25">
      <c r="A113" s="31" t="s">
        <v>1594</v>
      </c>
      <c r="B113" s="275" t="s">
        <v>1816</v>
      </c>
      <c r="C113" s="9" t="s">
        <v>1844</v>
      </c>
      <c r="D113" s="9" t="s">
        <v>15</v>
      </c>
      <c r="E113" s="276"/>
      <c r="F113" s="9"/>
      <c r="G113" s="9"/>
      <c r="H113" s="9">
        <v>20</v>
      </c>
      <c r="I113" s="9"/>
      <c r="J113" s="9"/>
      <c r="K113" s="9">
        <v>2</v>
      </c>
      <c r="L113" s="275"/>
      <c r="M113" s="9"/>
      <c r="N113" s="277"/>
      <c r="O113" s="277"/>
      <c r="P113" s="278">
        <v>7</v>
      </c>
      <c r="Q113" s="279" t="s">
        <v>4</v>
      </c>
      <c r="R113" s="280"/>
      <c r="S113" s="277"/>
      <c r="T113" s="281"/>
      <c r="U113" s="9"/>
      <c r="V113" s="9"/>
      <c r="W113" s="9">
        <v>2</v>
      </c>
      <c r="X113" s="9"/>
      <c r="Y113" s="9"/>
      <c r="Z113" s="9"/>
      <c r="AA113" s="9"/>
      <c r="AB113" s="9">
        <v>2</v>
      </c>
      <c r="AC113" s="9">
        <v>2</v>
      </c>
      <c r="AD113" s="9"/>
      <c r="AE113" s="9">
        <v>2</v>
      </c>
      <c r="AF113" s="9"/>
      <c r="AG113" s="9"/>
      <c r="AH113" s="9"/>
      <c r="AI113" s="282"/>
      <c r="AJ113" s="31" t="s">
        <v>2087</v>
      </c>
      <c r="AK113" s="275"/>
      <c r="AL113" s="280"/>
    </row>
    <row r="114" spans="1:38" x14ac:dyDescent="0.25">
      <c r="A114" s="31" t="s">
        <v>1595</v>
      </c>
      <c r="B114" s="275" t="s">
        <v>1816</v>
      </c>
      <c r="C114" s="275" t="s">
        <v>1844</v>
      </c>
      <c r="D114" s="9" t="s">
        <v>15</v>
      </c>
      <c r="E114" s="276"/>
      <c r="F114" s="9"/>
      <c r="G114" s="9"/>
      <c r="H114" s="9">
        <v>20</v>
      </c>
      <c r="I114" s="9"/>
      <c r="J114" s="9"/>
      <c r="K114" s="9">
        <v>3</v>
      </c>
      <c r="L114" s="275"/>
      <c r="M114" s="9"/>
      <c r="N114" s="277"/>
      <c r="O114" s="277"/>
      <c r="P114" s="278">
        <v>13</v>
      </c>
      <c r="Q114" s="279" t="s">
        <v>4</v>
      </c>
      <c r="R114" s="280"/>
      <c r="S114" s="277"/>
      <c r="T114" s="281"/>
      <c r="U114" s="9"/>
      <c r="V114" s="9"/>
      <c r="W114" s="9">
        <v>2</v>
      </c>
      <c r="X114" s="9"/>
      <c r="Y114" s="9"/>
      <c r="Z114" s="9"/>
      <c r="AA114" s="9">
        <v>2</v>
      </c>
      <c r="AB114" s="9">
        <v>2</v>
      </c>
      <c r="AC114" s="9"/>
      <c r="AD114" s="9">
        <v>2</v>
      </c>
      <c r="AE114" s="9">
        <v>2</v>
      </c>
      <c r="AF114" s="9"/>
      <c r="AG114" s="9"/>
      <c r="AH114" s="9"/>
      <c r="AI114" s="282"/>
      <c r="AJ114" s="31" t="s">
        <v>2087</v>
      </c>
      <c r="AK114" s="275"/>
      <c r="AL114" s="280"/>
    </row>
    <row r="115" spans="1:38" x14ac:dyDescent="0.25">
      <c r="A115" s="31" t="s">
        <v>1596</v>
      </c>
      <c r="B115" s="275" t="s">
        <v>1816</v>
      </c>
      <c r="C115" s="9" t="s">
        <v>1844</v>
      </c>
      <c r="D115" s="9" t="s">
        <v>15</v>
      </c>
      <c r="E115" s="276"/>
      <c r="F115" s="9"/>
      <c r="G115" s="9"/>
      <c r="H115" s="9">
        <v>20</v>
      </c>
      <c r="I115" s="9"/>
      <c r="J115" s="9"/>
      <c r="K115" s="9">
        <v>4</v>
      </c>
      <c r="L115" s="275"/>
      <c r="M115" s="9"/>
      <c r="N115" s="277"/>
      <c r="O115" s="277"/>
      <c r="P115" s="278">
        <v>20</v>
      </c>
      <c r="Q115" s="279" t="s">
        <v>4</v>
      </c>
      <c r="R115" s="280"/>
      <c r="S115" s="277"/>
      <c r="T115" s="281"/>
      <c r="U115" s="9"/>
      <c r="V115" s="9"/>
      <c r="W115" s="9">
        <v>2</v>
      </c>
      <c r="X115" s="9"/>
      <c r="Y115" s="9"/>
      <c r="Z115" s="9"/>
      <c r="AA115" s="9">
        <v>2</v>
      </c>
      <c r="AB115" s="9">
        <v>2</v>
      </c>
      <c r="AC115" s="9"/>
      <c r="AD115" s="9">
        <v>2</v>
      </c>
      <c r="AE115" s="9"/>
      <c r="AF115" s="9"/>
      <c r="AG115" s="9"/>
      <c r="AH115" s="9"/>
      <c r="AI115" s="282"/>
      <c r="AJ115" s="31" t="s">
        <v>2087</v>
      </c>
      <c r="AK115" s="275"/>
      <c r="AL115" s="280"/>
    </row>
    <row r="116" spans="1:38" ht="30" x14ac:dyDescent="0.25">
      <c r="A116" s="31" t="s">
        <v>575</v>
      </c>
      <c r="B116" s="275" t="s">
        <v>288</v>
      </c>
      <c r="C116" s="9" t="s">
        <v>1004</v>
      </c>
      <c r="D116" s="9"/>
      <c r="E116" s="276"/>
      <c r="F116" s="9"/>
      <c r="G116" s="9"/>
      <c r="H116" s="9"/>
      <c r="I116" s="9"/>
      <c r="J116" s="9"/>
      <c r="K116" s="9"/>
      <c r="L116" s="275"/>
      <c r="M116" s="9"/>
      <c r="N116" s="277"/>
      <c r="O116" s="277"/>
      <c r="P116" s="278"/>
      <c r="Q116" s="279">
        <v>46023</v>
      </c>
      <c r="R116" s="280"/>
      <c r="S116" s="277"/>
      <c r="T116" s="281"/>
      <c r="U116" s="9"/>
      <c r="V116" s="9"/>
      <c r="W116" s="9"/>
      <c r="X116" s="9"/>
      <c r="Y116" s="9"/>
      <c r="Z116" s="9"/>
      <c r="AA116" s="9"/>
      <c r="AB116" s="9"/>
      <c r="AC116" s="9"/>
      <c r="AD116" s="9"/>
      <c r="AE116" s="9"/>
      <c r="AF116" s="9"/>
      <c r="AG116" s="9"/>
      <c r="AH116" s="9"/>
      <c r="AI116" s="282"/>
      <c r="AJ116" s="31" t="s">
        <v>829</v>
      </c>
      <c r="AK116" s="275"/>
      <c r="AL116" s="280"/>
    </row>
    <row r="117" spans="1:38" ht="45" x14ac:dyDescent="0.25">
      <c r="A117" s="31" t="s">
        <v>1275</v>
      </c>
      <c r="B117" s="275" t="s">
        <v>291</v>
      </c>
      <c r="C117" s="9" t="s">
        <v>1005</v>
      </c>
      <c r="D117" s="9"/>
      <c r="E117" s="276"/>
      <c r="F117" s="9"/>
      <c r="G117" s="9"/>
      <c r="H117" s="9"/>
      <c r="I117" s="9"/>
      <c r="J117" s="9"/>
      <c r="K117" s="9"/>
      <c r="L117" s="275"/>
      <c r="M117" s="9"/>
      <c r="N117" s="277"/>
      <c r="O117" s="277"/>
      <c r="P117" s="278"/>
      <c r="Q117" s="279">
        <v>46023</v>
      </c>
      <c r="R117" s="280"/>
      <c r="S117" s="277"/>
      <c r="T117" s="281"/>
      <c r="U117" s="9"/>
      <c r="V117" s="9"/>
      <c r="W117" s="9"/>
      <c r="X117" s="9"/>
      <c r="Y117" s="9"/>
      <c r="Z117" s="9"/>
      <c r="AA117" s="9"/>
      <c r="AB117" s="9"/>
      <c r="AC117" s="9"/>
      <c r="AD117" s="9"/>
      <c r="AE117" s="9"/>
      <c r="AF117" s="9"/>
      <c r="AG117" s="9"/>
      <c r="AH117" s="9"/>
      <c r="AI117" s="282"/>
      <c r="AJ117" s="31" t="s">
        <v>829</v>
      </c>
      <c r="AK117" s="275"/>
      <c r="AL117" s="280"/>
    </row>
    <row r="118" spans="1:38" x14ac:dyDescent="0.25">
      <c r="A118" s="31" t="s">
        <v>576</v>
      </c>
      <c r="B118" s="275" t="s">
        <v>396</v>
      </c>
      <c r="C118" s="9" t="s">
        <v>1006</v>
      </c>
      <c r="D118" s="9"/>
      <c r="E118" s="276"/>
      <c r="F118" s="9"/>
      <c r="G118" s="9"/>
      <c r="H118" s="9"/>
      <c r="I118" s="9"/>
      <c r="J118" s="9"/>
      <c r="K118" s="9"/>
      <c r="L118" s="275"/>
      <c r="M118" s="9"/>
      <c r="N118" s="277"/>
      <c r="O118" s="277"/>
      <c r="P118" s="278"/>
      <c r="Q118" s="279">
        <v>46541</v>
      </c>
      <c r="R118" s="280"/>
      <c r="S118" s="277"/>
      <c r="T118" s="281"/>
      <c r="U118" s="9"/>
      <c r="V118" s="9"/>
      <c r="W118" s="9"/>
      <c r="X118" s="9"/>
      <c r="Y118" s="9"/>
      <c r="Z118" s="9"/>
      <c r="AA118" s="9"/>
      <c r="AB118" s="9"/>
      <c r="AC118" s="9"/>
      <c r="AD118" s="9"/>
      <c r="AE118" s="9"/>
      <c r="AF118" s="9"/>
      <c r="AG118" s="9"/>
      <c r="AH118" s="9"/>
      <c r="AI118" s="282"/>
      <c r="AJ118" s="31" t="s">
        <v>830</v>
      </c>
      <c r="AK118" s="275"/>
      <c r="AL118" s="280"/>
    </row>
    <row r="119" spans="1:38" x14ac:dyDescent="0.25">
      <c r="A119" s="31" t="s">
        <v>1597</v>
      </c>
      <c r="B119" s="275" t="s">
        <v>280</v>
      </c>
      <c r="C119" s="9" t="s">
        <v>1846</v>
      </c>
      <c r="D119" s="9" t="s">
        <v>15</v>
      </c>
      <c r="E119" s="276"/>
      <c r="F119" s="9"/>
      <c r="G119" s="9"/>
      <c r="H119" s="9"/>
      <c r="I119" s="9"/>
      <c r="J119" s="9"/>
      <c r="K119" s="9"/>
      <c r="L119" s="275"/>
      <c r="M119" s="9"/>
      <c r="N119" s="277"/>
      <c r="O119" s="277"/>
      <c r="P119" s="278">
        <v>0</v>
      </c>
      <c r="Q119" s="279" t="s">
        <v>4</v>
      </c>
      <c r="R119" s="280"/>
      <c r="S119" s="277"/>
      <c r="T119" s="281">
        <v>2</v>
      </c>
      <c r="U119" s="9">
        <v>2</v>
      </c>
      <c r="V119" s="9"/>
      <c r="W119" s="9"/>
      <c r="X119" s="9">
        <v>2</v>
      </c>
      <c r="Y119" s="9"/>
      <c r="Z119" s="9">
        <v>2</v>
      </c>
      <c r="AA119" s="9"/>
      <c r="AB119" s="9"/>
      <c r="AC119" s="9"/>
      <c r="AD119" s="9"/>
      <c r="AE119" s="9"/>
      <c r="AF119" s="9"/>
      <c r="AG119" s="9"/>
      <c r="AH119" s="9"/>
      <c r="AI119" s="282"/>
      <c r="AJ119" s="31" t="s">
        <v>875</v>
      </c>
      <c r="AK119" s="275"/>
      <c r="AL119" s="280"/>
    </row>
    <row r="120" spans="1:38" ht="15" customHeight="1" x14ac:dyDescent="0.25">
      <c r="A120" s="31" t="s">
        <v>2136</v>
      </c>
      <c r="B120" s="275" t="s">
        <v>310</v>
      </c>
      <c r="C120" s="9" t="s">
        <v>1845</v>
      </c>
      <c r="D120" s="9" t="s">
        <v>15</v>
      </c>
      <c r="E120" s="276"/>
      <c r="F120" s="9"/>
      <c r="G120" s="9"/>
      <c r="H120" s="9"/>
      <c r="I120" s="9"/>
      <c r="J120" s="9"/>
      <c r="K120" s="9"/>
      <c r="L120" s="275"/>
      <c r="M120" s="9"/>
      <c r="N120" s="277"/>
      <c r="O120" s="277"/>
      <c r="P120" s="278">
        <v>0</v>
      </c>
      <c r="Q120" s="279" t="s">
        <v>4</v>
      </c>
      <c r="R120" s="280"/>
      <c r="S120" s="277"/>
      <c r="T120" s="281">
        <v>2</v>
      </c>
      <c r="U120" s="9">
        <v>2</v>
      </c>
      <c r="V120" s="9"/>
      <c r="W120" s="9"/>
      <c r="X120" s="9">
        <v>2</v>
      </c>
      <c r="Y120" s="9"/>
      <c r="Z120" s="9">
        <v>2</v>
      </c>
      <c r="AA120" s="9"/>
      <c r="AB120" s="9"/>
      <c r="AC120" s="9"/>
      <c r="AD120" s="9"/>
      <c r="AE120" s="9"/>
      <c r="AF120" s="9"/>
      <c r="AG120" s="9"/>
      <c r="AH120" s="9"/>
      <c r="AI120" s="282"/>
      <c r="AJ120" s="31" t="s">
        <v>875</v>
      </c>
      <c r="AK120" s="275"/>
      <c r="AL120" s="280"/>
    </row>
    <row r="121" spans="1:38" ht="45" x14ac:dyDescent="0.25">
      <c r="A121" s="31" t="s">
        <v>1598</v>
      </c>
      <c r="B121" s="275" t="s">
        <v>321</v>
      </c>
      <c r="C121" s="9" t="s">
        <v>1847</v>
      </c>
      <c r="D121" s="9" t="s">
        <v>15</v>
      </c>
      <c r="E121" s="276"/>
      <c r="F121" s="9"/>
      <c r="G121" s="9"/>
      <c r="H121" s="9"/>
      <c r="I121" s="9"/>
      <c r="J121" s="9"/>
      <c r="K121" s="9"/>
      <c r="L121" s="275"/>
      <c r="M121" s="9"/>
      <c r="N121" s="277"/>
      <c r="O121" s="277"/>
      <c r="P121" s="278">
        <v>2</v>
      </c>
      <c r="Q121" s="279" t="s">
        <v>4</v>
      </c>
      <c r="R121" s="280" t="s">
        <v>265</v>
      </c>
      <c r="S121" s="277"/>
      <c r="T121" s="281">
        <v>2</v>
      </c>
      <c r="U121" s="9">
        <v>2</v>
      </c>
      <c r="V121" s="9"/>
      <c r="W121" s="9"/>
      <c r="X121" s="9"/>
      <c r="Y121" s="9"/>
      <c r="Z121" s="9"/>
      <c r="AA121" s="9"/>
      <c r="AB121" s="9"/>
      <c r="AC121" s="9"/>
      <c r="AD121" s="9"/>
      <c r="AE121" s="9"/>
      <c r="AF121" s="9"/>
      <c r="AG121" s="9"/>
      <c r="AH121" s="9">
        <v>2</v>
      </c>
      <c r="AI121" s="282"/>
      <c r="AJ121" s="31" t="s">
        <v>875</v>
      </c>
      <c r="AK121" s="275" t="s">
        <v>909</v>
      </c>
      <c r="AL121" s="280"/>
    </row>
    <row r="122" spans="1:38" ht="45" x14ac:dyDescent="0.25">
      <c r="A122" s="31" t="s">
        <v>577</v>
      </c>
      <c r="B122" s="275" t="s">
        <v>331</v>
      </c>
      <c r="C122" s="9" t="s">
        <v>1007</v>
      </c>
      <c r="D122" s="9"/>
      <c r="E122" s="276"/>
      <c r="F122" s="9"/>
      <c r="G122" s="9"/>
      <c r="H122" s="9"/>
      <c r="I122" s="9"/>
      <c r="J122" s="9"/>
      <c r="K122" s="9"/>
      <c r="L122" s="275"/>
      <c r="M122" s="9"/>
      <c r="N122" s="277"/>
      <c r="O122" s="277"/>
      <c r="P122" s="278"/>
      <c r="Q122" s="279">
        <v>44965</v>
      </c>
      <c r="R122" s="280"/>
      <c r="S122" s="277"/>
      <c r="T122" s="281"/>
      <c r="U122" s="9"/>
      <c r="V122" s="9"/>
      <c r="W122" s="9"/>
      <c r="X122" s="9"/>
      <c r="Y122" s="9"/>
      <c r="Z122" s="9"/>
      <c r="AA122" s="9"/>
      <c r="AB122" s="9"/>
      <c r="AC122" s="9"/>
      <c r="AD122" s="9"/>
      <c r="AE122" s="9"/>
      <c r="AF122" s="9"/>
      <c r="AG122" s="9"/>
      <c r="AH122" s="9"/>
      <c r="AI122" s="282"/>
      <c r="AJ122" s="31" t="s">
        <v>831</v>
      </c>
      <c r="AK122" s="275"/>
      <c r="AL122" s="280"/>
    </row>
    <row r="123" spans="1:38" x14ac:dyDescent="0.25">
      <c r="A123" s="31" t="s">
        <v>1599</v>
      </c>
      <c r="B123" s="275" t="s">
        <v>321</v>
      </c>
      <c r="C123" s="9" t="s">
        <v>1848</v>
      </c>
      <c r="D123" s="9" t="s">
        <v>15</v>
      </c>
      <c r="E123" s="276"/>
      <c r="F123" s="9"/>
      <c r="G123" s="9"/>
      <c r="H123" s="9"/>
      <c r="I123" s="9"/>
      <c r="J123" s="9"/>
      <c r="K123" s="9"/>
      <c r="L123" s="275"/>
      <c r="M123" s="9"/>
      <c r="N123" s="277"/>
      <c r="O123" s="277"/>
      <c r="P123" s="278">
        <v>1</v>
      </c>
      <c r="Q123" s="279" t="s">
        <v>4</v>
      </c>
      <c r="R123" s="280"/>
      <c r="S123" s="277"/>
      <c r="T123" s="281"/>
      <c r="U123" s="9"/>
      <c r="V123" s="9"/>
      <c r="W123" s="9"/>
      <c r="X123" s="9">
        <v>2</v>
      </c>
      <c r="Y123" s="9"/>
      <c r="Z123" s="9">
        <v>2</v>
      </c>
      <c r="AA123" s="9"/>
      <c r="AB123" s="9"/>
      <c r="AC123" s="9"/>
      <c r="AD123" s="9"/>
      <c r="AE123" s="9"/>
      <c r="AF123" s="9"/>
      <c r="AG123" s="9"/>
      <c r="AH123" s="9"/>
      <c r="AI123" s="282"/>
      <c r="AJ123" s="31" t="s">
        <v>2088</v>
      </c>
      <c r="AK123" s="275" t="s">
        <v>2086</v>
      </c>
      <c r="AL123" s="280"/>
    </row>
    <row r="124" spans="1:38" ht="45" x14ac:dyDescent="0.25">
      <c r="A124" s="31" t="s">
        <v>1600</v>
      </c>
      <c r="B124" s="275" t="s">
        <v>410</v>
      </c>
      <c r="C124" s="9" t="s">
        <v>1849</v>
      </c>
      <c r="D124" s="9" t="s">
        <v>15</v>
      </c>
      <c r="E124" s="276"/>
      <c r="F124" s="9" t="s">
        <v>3</v>
      </c>
      <c r="G124" s="9" t="s">
        <v>19</v>
      </c>
      <c r="H124" s="9"/>
      <c r="I124" s="9">
        <v>3</v>
      </c>
      <c r="J124" s="9"/>
      <c r="K124" s="9"/>
      <c r="L124" s="275" t="s">
        <v>2053</v>
      </c>
      <c r="M124" s="9"/>
      <c r="N124" s="277"/>
      <c r="O124" s="277"/>
      <c r="P124" s="278">
        <v>0</v>
      </c>
      <c r="Q124" s="279" t="s">
        <v>4</v>
      </c>
      <c r="R124" s="280"/>
      <c r="S124" s="277"/>
      <c r="T124" s="281">
        <v>2</v>
      </c>
      <c r="U124" s="9">
        <v>2</v>
      </c>
      <c r="V124" s="9"/>
      <c r="W124" s="9">
        <v>2</v>
      </c>
      <c r="X124" s="9">
        <v>2</v>
      </c>
      <c r="Y124" s="9"/>
      <c r="Z124" s="9">
        <v>2</v>
      </c>
      <c r="AA124" s="9"/>
      <c r="AB124" s="9">
        <v>2</v>
      </c>
      <c r="AC124" s="9"/>
      <c r="AD124" s="9"/>
      <c r="AE124" s="9"/>
      <c r="AF124" s="9">
        <v>2</v>
      </c>
      <c r="AG124" s="9"/>
      <c r="AH124" s="9">
        <v>2</v>
      </c>
      <c r="AI124" s="282"/>
      <c r="AJ124" s="31" t="s">
        <v>2089</v>
      </c>
      <c r="AK124" s="275"/>
      <c r="AL124" s="280"/>
    </row>
    <row r="125" spans="1:38" x14ac:dyDescent="0.25">
      <c r="A125" s="31" t="s">
        <v>1601</v>
      </c>
      <c r="B125" s="275" t="s">
        <v>321</v>
      </c>
      <c r="C125" s="9" t="s">
        <v>1850</v>
      </c>
      <c r="D125" s="9" t="s">
        <v>15</v>
      </c>
      <c r="E125" s="276"/>
      <c r="F125" s="9"/>
      <c r="G125" s="9"/>
      <c r="H125" s="9">
        <v>20</v>
      </c>
      <c r="I125" s="9"/>
      <c r="J125" s="9"/>
      <c r="K125" s="9">
        <v>2</v>
      </c>
      <c r="L125" s="275"/>
      <c r="M125" s="9"/>
      <c r="N125" s="277"/>
      <c r="O125" s="277"/>
      <c r="P125" s="278">
        <v>7</v>
      </c>
      <c r="Q125" s="279" t="s">
        <v>4</v>
      </c>
      <c r="R125" s="280"/>
      <c r="S125" s="277"/>
      <c r="T125" s="281"/>
      <c r="U125" s="9"/>
      <c r="V125" s="9"/>
      <c r="W125" s="9">
        <v>2</v>
      </c>
      <c r="X125" s="9"/>
      <c r="Y125" s="9"/>
      <c r="Z125" s="9"/>
      <c r="AA125" s="9"/>
      <c r="AB125" s="9">
        <v>2</v>
      </c>
      <c r="AC125" s="9"/>
      <c r="AD125" s="9"/>
      <c r="AE125" s="9"/>
      <c r="AF125" s="9"/>
      <c r="AG125" s="9"/>
      <c r="AH125" s="9"/>
      <c r="AI125" s="282"/>
      <c r="AJ125" s="31" t="s">
        <v>2087</v>
      </c>
      <c r="AK125" s="275"/>
      <c r="AL125" s="280"/>
    </row>
    <row r="126" spans="1:38" x14ac:dyDescent="0.25">
      <c r="A126" s="31" t="s">
        <v>1602</v>
      </c>
      <c r="B126" s="275" t="s">
        <v>321</v>
      </c>
      <c r="C126" s="9" t="s">
        <v>1850</v>
      </c>
      <c r="D126" s="9" t="s">
        <v>15</v>
      </c>
      <c r="E126" s="276"/>
      <c r="F126" s="9"/>
      <c r="G126" s="9"/>
      <c r="H126" s="9">
        <v>20</v>
      </c>
      <c r="I126" s="9"/>
      <c r="J126" s="9"/>
      <c r="K126" s="9">
        <v>3</v>
      </c>
      <c r="L126" s="275"/>
      <c r="M126" s="9"/>
      <c r="N126" s="277"/>
      <c r="O126" s="277"/>
      <c r="P126" s="278">
        <v>13</v>
      </c>
      <c r="Q126" s="279" t="s">
        <v>4</v>
      </c>
      <c r="R126" s="280"/>
      <c r="S126" s="277"/>
      <c r="T126" s="281"/>
      <c r="U126" s="9"/>
      <c r="V126" s="9"/>
      <c r="W126" s="9">
        <v>2</v>
      </c>
      <c r="X126" s="9"/>
      <c r="Y126" s="9"/>
      <c r="Z126" s="9"/>
      <c r="AA126" s="9">
        <v>2</v>
      </c>
      <c r="AB126" s="9">
        <v>2</v>
      </c>
      <c r="AC126" s="9"/>
      <c r="AD126" s="9">
        <v>2</v>
      </c>
      <c r="AE126" s="9"/>
      <c r="AF126" s="9"/>
      <c r="AG126" s="9"/>
      <c r="AH126" s="9"/>
      <c r="AI126" s="282"/>
      <c r="AJ126" s="31" t="s">
        <v>2087</v>
      </c>
      <c r="AK126" s="275"/>
      <c r="AL126" s="280"/>
    </row>
    <row r="127" spans="1:38" x14ac:dyDescent="0.25">
      <c r="A127" s="31" t="s">
        <v>1603</v>
      </c>
      <c r="B127" s="275" t="s">
        <v>321</v>
      </c>
      <c r="C127" s="9" t="s">
        <v>1850</v>
      </c>
      <c r="D127" s="9" t="s">
        <v>15</v>
      </c>
      <c r="E127" s="276"/>
      <c r="F127" s="9"/>
      <c r="G127" s="9"/>
      <c r="H127" s="9">
        <v>20</v>
      </c>
      <c r="I127" s="9"/>
      <c r="J127" s="9"/>
      <c r="K127" s="9">
        <v>4</v>
      </c>
      <c r="L127" s="275"/>
      <c r="M127" s="9"/>
      <c r="N127" s="277"/>
      <c r="O127" s="277"/>
      <c r="P127" s="278">
        <v>20</v>
      </c>
      <c r="Q127" s="279" t="s">
        <v>4</v>
      </c>
      <c r="R127" s="280"/>
      <c r="S127" s="277"/>
      <c r="T127" s="281"/>
      <c r="U127" s="9"/>
      <c r="V127" s="9"/>
      <c r="W127" s="9">
        <v>2</v>
      </c>
      <c r="X127" s="9"/>
      <c r="Y127" s="9"/>
      <c r="Z127" s="9"/>
      <c r="AA127" s="9">
        <v>2</v>
      </c>
      <c r="AB127" s="9">
        <v>2</v>
      </c>
      <c r="AC127" s="9"/>
      <c r="AD127" s="9">
        <v>2</v>
      </c>
      <c r="AE127" s="9"/>
      <c r="AF127" s="9"/>
      <c r="AG127" s="9"/>
      <c r="AH127" s="9"/>
      <c r="AI127" s="282"/>
      <c r="AJ127" s="31" t="s">
        <v>2087</v>
      </c>
      <c r="AK127" s="275"/>
      <c r="AL127" s="280"/>
    </row>
    <row r="128" spans="1:38" ht="30" x14ac:dyDescent="0.25">
      <c r="A128" s="31" t="s">
        <v>578</v>
      </c>
      <c r="B128" s="275" t="s">
        <v>331</v>
      </c>
      <c r="C128" s="9" t="s">
        <v>1008</v>
      </c>
      <c r="D128" s="9"/>
      <c r="E128" s="276"/>
      <c r="F128" s="9"/>
      <c r="G128" s="9"/>
      <c r="H128" s="9"/>
      <c r="I128" s="9"/>
      <c r="J128" s="9"/>
      <c r="K128" s="9"/>
      <c r="L128" s="275"/>
      <c r="M128" s="9"/>
      <c r="N128" s="277"/>
      <c r="O128" s="277"/>
      <c r="P128" s="278"/>
      <c r="Q128" s="279">
        <v>44985</v>
      </c>
      <c r="R128" s="280"/>
      <c r="S128" s="277"/>
      <c r="T128" s="281"/>
      <c r="U128" s="9"/>
      <c r="V128" s="9"/>
      <c r="W128" s="9"/>
      <c r="X128" s="9"/>
      <c r="Y128" s="9"/>
      <c r="Z128" s="9"/>
      <c r="AA128" s="9"/>
      <c r="AB128" s="9"/>
      <c r="AC128" s="9"/>
      <c r="AD128" s="9"/>
      <c r="AE128" s="9"/>
      <c r="AF128" s="9"/>
      <c r="AG128" s="9"/>
      <c r="AH128" s="9"/>
      <c r="AI128" s="282"/>
      <c r="AJ128" s="31" t="s">
        <v>801</v>
      </c>
      <c r="AK128" s="275"/>
      <c r="AL128" s="280"/>
    </row>
    <row r="129" spans="1:206" ht="30" x14ac:dyDescent="0.25">
      <c r="A129" s="31" t="s">
        <v>579</v>
      </c>
      <c r="B129" s="275" t="s">
        <v>950</v>
      </c>
      <c r="C129" s="9" t="s">
        <v>1009</v>
      </c>
      <c r="D129" s="9"/>
      <c r="E129" s="276"/>
      <c r="F129" s="9"/>
      <c r="G129" s="9"/>
      <c r="H129" s="9"/>
      <c r="I129" s="9"/>
      <c r="J129" s="9"/>
      <c r="K129" s="9"/>
      <c r="L129" s="275"/>
      <c r="M129" s="9"/>
      <c r="N129" s="277"/>
      <c r="O129" s="277"/>
      <c r="P129" s="278"/>
      <c r="Q129" s="279">
        <v>46326</v>
      </c>
      <c r="R129" s="280"/>
      <c r="S129" s="277"/>
      <c r="T129" s="281"/>
      <c r="U129" s="9"/>
      <c r="V129" s="9"/>
      <c r="W129" s="9"/>
      <c r="X129" s="9"/>
      <c r="Y129" s="9"/>
      <c r="Z129" s="9"/>
      <c r="AA129" s="9"/>
      <c r="AB129" s="9"/>
      <c r="AC129" s="9"/>
      <c r="AD129" s="9"/>
      <c r="AE129" s="9"/>
      <c r="AF129" s="9"/>
      <c r="AG129" s="9"/>
      <c r="AH129" s="9"/>
      <c r="AI129" s="282"/>
      <c r="AJ129" s="31" t="s">
        <v>832</v>
      </c>
      <c r="AK129" s="275"/>
      <c r="AL129" s="280"/>
    </row>
    <row r="130" spans="1:206" ht="45" x14ac:dyDescent="0.25">
      <c r="A130" s="31" t="s">
        <v>580</v>
      </c>
      <c r="B130" s="275" t="s">
        <v>348</v>
      </c>
      <c r="C130" s="9" t="s">
        <v>1010</v>
      </c>
      <c r="D130" s="9"/>
      <c r="E130" s="276"/>
      <c r="F130" s="9"/>
      <c r="G130" s="9"/>
      <c r="H130" s="9"/>
      <c r="I130" s="9"/>
      <c r="J130" s="9"/>
      <c r="K130" s="9"/>
      <c r="L130" s="275"/>
      <c r="M130" s="9"/>
      <c r="N130" s="277"/>
      <c r="O130" s="277"/>
      <c r="P130" s="278"/>
      <c r="Q130" s="279">
        <v>46112</v>
      </c>
      <c r="R130" s="280"/>
      <c r="S130" s="277"/>
      <c r="T130" s="281"/>
      <c r="U130" s="9"/>
      <c r="V130" s="9"/>
      <c r="W130" s="9"/>
      <c r="X130" s="9"/>
      <c r="Y130" s="9"/>
      <c r="Z130" s="9"/>
      <c r="AA130" s="9"/>
      <c r="AB130" s="9"/>
      <c r="AC130" s="9"/>
      <c r="AD130" s="9"/>
      <c r="AE130" s="9"/>
      <c r="AF130" s="9"/>
      <c r="AG130" s="9"/>
      <c r="AH130" s="9"/>
      <c r="AI130" s="282"/>
      <c r="AJ130" s="31" t="s">
        <v>833</v>
      </c>
      <c r="AK130" s="275"/>
      <c r="AL130" s="280"/>
    </row>
    <row r="131" spans="1:206" ht="30" x14ac:dyDescent="0.25">
      <c r="A131" s="31" t="s">
        <v>581</v>
      </c>
      <c r="B131" s="275" t="s">
        <v>951</v>
      </c>
      <c r="C131" s="9" t="s">
        <v>1011</v>
      </c>
      <c r="D131" s="9"/>
      <c r="E131" s="276"/>
      <c r="F131" s="9"/>
      <c r="G131" s="9"/>
      <c r="H131" s="9"/>
      <c r="I131" s="9"/>
      <c r="J131" s="9"/>
      <c r="K131" s="9"/>
      <c r="L131" s="275"/>
      <c r="M131" s="9"/>
      <c r="N131" s="277"/>
      <c r="O131" s="277"/>
      <c r="P131" s="278"/>
      <c r="Q131" s="279">
        <v>45987</v>
      </c>
      <c r="R131" s="280"/>
      <c r="S131" s="277"/>
      <c r="T131" s="281"/>
      <c r="U131" s="9"/>
      <c r="V131" s="9"/>
      <c r="W131" s="9"/>
      <c r="X131" s="9"/>
      <c r="Y131" s="9"/>
      <c r="Z131" s="9"/>
      <c r="AA131" s="9"/>
      <c r="AB131" s="9"/>
      <c r="AC131" s="9"/>
      <c r="AD131" s="9"/>
      <c r="AE131" s="9"/>
      <c r="AF131" s="9"/>
      <c r="AG131" s="9"/>
      <c r="AH131" s="9"/>
      <c r="AI131" s="282"/>
      <c r="AJ131" s="31" t="s">
        <v>833</v>
      </c>
      <c r="AK131" s="275"/>
      <c r="AL131" s="280"/>
    </row>
    <row r="132" spans="1:206" ht="45" x14ac:dyDescent="0.25">
      <c r="A132" s="31" t="s">
        <v>582</v>
      </c>
      <c r="B132" s="275" t="s">
        <v>952</v>
      </c>
      <c r="C132" s="9" t="s">
        <v>1012</v>
      </c>
      <c r="D132" s="9"/>
      <c r="E132" s="276"/>
      <c r="F132" s="9"/>
      <c r="G132" s="9"/>
      <c r="H132" s="9"/>
      <c r="I132" s="9"/>
      <c r="J132" s="9"/>
      <c r="K132" s="9"/>
      <c r="L132" s="275"/>
      <c r="M132" s="9"/>
      <c r="N132" s="277"/>
      <c r="O132" s="277"/>
      <c r="P132" s="278"/>
      <c r="Q132" s="279">
        <v>46112</v>
      </c>
      <c r="R132" s="280"/>
      <c r="S132" s="277"/>
      <c r="T132" s="281"/>
      <c r="U132" s="9"/>
      <c r="V132" s="9"/>
      <c r="W132" s="9"/>
      <c r="X132" s="9"/>
      <c r="Y132" s="9"/>
      <c r="Z132" s="9"/>
      <c r="AA132" s="9"/>
      <c r="AB132" s="9"/>
      <c r="AC132" s="9"/>
      <c r="AD132" s="9"/>
      <c r="AE132" s="9"/>
      <c r="AF132" s="9"/>
      <c r="AG132" s="9"/>
      <c r="AH132" s="9"/>
      <c r="AI132" s="282"/>
      <c r="AJ132" s="31" t="s">
        <v>833</v>
      </c>
      <c r="AK132" s="275"/>
      <c r="AL132" s="280"/>
    </row>
    <row r="133" spans="1:206" x14ac:dyDescent="0.25">
      <c r="A133" s="31" t="s">
        <v>1604</v>
      </c>
      <c r="B133" s="275" t="s">
        <v>280</v>
      </c>
      <c r="C133" s="9" t="s">
        <v>1851</v>
      </c>
      <c r="D133" s="9" t="s">
        <v>15</v>
      </c>
      <c r="E133" s="276"/>
      <c r="F133" s="9"/>
      <c r="G133" s="9"/>
      <c r="H133" s="9"/>
      <c r="I133" s="9"/>
      <c r="J133" s="9"/>
      <c r="K133" s="9"/>
      <c r="L133" s="275"/>
      <c r="M133" s="9"/>
      <c r="N133" s="277"/>
      <c r="O133" s="277"/>
      <c r="P133" s="278">
        <v>3</v>
      </c>
      <c r="Q133" s="279" t="s">
        <v>4</v>
      </c>
      <c r="R133" s="280"/>
      <c r="S133" s="277"/>
      <c r="T133" s="281"/>
      <c r="U133" s="9"/>
      <c r="V133" s="9">
        <v>2</v>
      </c>
      <c r="W133" s="9"/>
      <c r="X133" s="9"/>
      <c r="Y133" s="9"/>
      <c r="Z133" s="9"/>
      <c r="AA133" s="9"/>
      <c r="AB133" s="9"/>
      <c r="AC133" s="9"/>
      <c r="AD133" s="9"/>
      <c r="AE133" s="9"/>
      <c r="AF133" s="9"/>
      <c r="AG133" s="9"/>
      <c r="AH133" s="9"/>
      <c r="AI133" s="282"/>
      <c r="AJ133" s="31" t="s">
        <v>2090</v>
      </c>
      <c r="AK133" s="275"/>
      <c r="AL133" s="280"/>
    </row>
    <row r="134" spans="1:206" x14ac:dyDescent="0.25">
      <c r="A134" s="31" t="s">
        <v>1605</v>
      </c>
      <c r="B134" s="275" t="s">
        <v>280</v>
      </c>
      <c r="C134" s="9" t="s">
        <v>1852</v>
      </c>
      <c r="D134" s="9" t="s">
        <v>15</v>
      </c>
      <c r="E134" s="276"/>
      <c r="F134" s="9"/>
      <c r="G134" s="9"/>
      <c r="H134" s="9"/>
      <c r="I134" s="9"/>
      <c r="J134" s="9"/>
      <c r="K134" s="9"/>
      <c r="L134" s="275"/>
      <c r="M134" s="9"/>
      <c r="N134" s="277"/>
      <c r="O134" s="277"/>
      <c r="P134" s="278">
        <v>3</v>
      </c>
      <c r="Q134" s="279" t="s">
        <v>4</v>
      </c>
      <c r="R134" s="280"/>
      <c r="S134" s="277"/>
      <c r="T134" s="281"/>
      <c r="U134" s="9"/>
      <c r="V134" s="9">
        <v>2</v>
      </c>
      <c r="W134" s="9"/>
      <c r="X134" s="9"/>
      <c r="Y134" s="9"/>
      <c r="Z134" s="9"/>
      <c r="AA134" s="9"/>
      <c r="AB134" s="9"/>
      <c r="AC134" s="9"/>
      <c r="AD134" s="9"/>
      <c r="AE134" s="9"/>
      <c r="AF134" s="9"/>
      <c r="AG134" s="9"/>
      <c r="AH134" s="9"/>
      <c r="AI134" s="282"/>
      <c r="AJ134" s="31" t="s">
        <v>2090</v>
      </c>
      <c r="AK134" s="275" t="s">
        <v>2091</v>
      </c>
      <c r="AL134" s="280"/>
    </row>
    <row r="135" spans="1:206" ht="45" x14ac:dyDescent="0.25">
      <c r="A135" s="31" t="s">
        <v>583</v>
      </c>
      <c r="B135" s="275" t="s">
        <v>331</v>
      </c>
      <c r="C135" s="9" t="s">
        <v>1013</v>
      </c>
      <c r="D135" s="9"/>
      <c r="E135" s="276"/>
      <c r="F135" s="9"/>
      <c r="G135" s="9"/>
      <c r="H135" s="9"/>
      <c r="I135" s="9"/>
      <c r="J135" s="9"/>
      <c r="K135" s="9"/>
      <c r="L135" s="275"/>
      <c r="M135" s="9"/>
      <c r="N135" s="277"/>
      <c r="O135" s="277"/>
      <c r="P135" s="278"/>
      <c r="Q135" s="279">
        <v>46326</v>
      </c>
      <c r="R135" s="280"/>
      <c r="S135" s="277"/>
      <c r="T135" s="281"/>
      <c r="U135" s="9"/>
      <c r="V135" s="9"/>
      <c r="W135" s="9"/>
      <c r="X135" s="9"/>
      <c r="Y135" s="9"/>
      <c r="Z135" s="9"/>
      <c r="AA135" s="9"/>
      <c r="AB135" s="9"/>
      <c r="AC135" s="9"/>
      <c r="AD135" s="9"/>
      <c r="AE135" s="9"/>
      <c r="AF135" s="9"/>
      <c r="AG135" s="9"/>
      <c r="AH135" s="9"/>
      <c r="AI135" s="282"/>
      <c r="AJ135" s="31" t="s">
        <v>834</v>
      </c>
      <c r="AK135" s="275"/>
      <c r="AL135" s="280"/>
    </row>
    <row r="136" spans="1:206" ht="30" x14ac:dyDescent="0.25">
      <c r="A136" s="31" t="s">
        <v>584</v>
      </c>
      <c r="B136" s="275" t="s">
        <v>331</v>
      </c>
      <c r="C136" s="9" t="s">
        <v>1014</v>
      </c>
      <c r="D136" s="9"/>
      <c r="E136" s="276"/>
      <c r="F136" s="9"/>
      <c r="G136" s="9"/>
      <c r="H136" s="9"/>
      <c r="I136" s="9"/>
      <c r="J136" s="9"/>
      <c r="K136" s="9"/>
      <c r="L136" s="275"/>
      <c r="M136" s="9"/>
      <c r="N136" s="277"/>
      <c r="O136" s="277"/>
      <c r="P136" s="278"/>
      <c r="Q136" s="279">
        <v>46326</v>
      </c>
      <c r="R136" s="280"/>
      <c r="S136" s="277"/>
      <c r="T136" s="281"/>
      <c r="U136" s="9"/>
      <c r="V136" s="9"/>
      <c r="W136" s="9"/>
      <c r="X136" s="9"/>
      <c r="Y136" s="9"/>
      <c r="Z136" s="9"/>
      <c r="AA136" s="9"/>
      <c r="AB136" s="9"/>
      <c r="AC136" s="9"/>
      <c r="AD136" s="9"/>
      <c r="AE136" s="9"/>
      <c r="AF136" s="9"/>
      <c r="AG136" s="9"/>
      <c r="AH136" s="9"/>
      <c r="AI136" s="282"/>
      <c r="AJ136" s="31" t="s">
        <v>835</v>
      </c>
      <c r="AK136" s="275"/>
      <c r="AL136" s="280"/>
    </row>
    <row r="137" spans="1:206" ht="30" x14ac:dyDescent="0.25">
      <c r="A137" s="31" t="s">
        <v>585</v>
      </c>
      <c r="B137" s="275" t="s">
        <v>331</v>
      </c>
      <c r="C137" s="9" t="s">
        <v>1015</v>
      </c>
      <c r="D137" s="9"/>
      <c r="E137" s="276"/>
      <c r="F137" s="9"/>
      <c r="G137" s="9"/>
      <c r="H137" s="9"/>
      <c r="I137" s="9"/>
      <c r="J137" s="9"/>
      <c r="K137" s="9"/>
      <c r="L137" s="275"/>
      <c r="M137" s="9"/>
      <c r="N137" s="277"/>
      <c r="O137" s="277"/>
      <c r="P137" s="278"/>
      <c r="Q137" s="279">
        <v>46326</v>
      </c>
      <c r="R137" s="280"/>
      <c r="S137" s="277"/>
      <c r="T137" s="281"/>
      <c r="U137" s="9"/>
      <c r="V137" s="9"/>
      <c r="W137" s="9"/>
      <c r="X137" s="9"/>
      <c r="Y137" s="9"/>
      <c r="Z137" s="9"/>
      <c r="AA137" s="9"/>
      <c r="AB137" s="9"/>
      <c r="AC137" s="9"/>
      <c r="AD137" s="9"/>
      <c r="AE137" s="9"/>
      <c r="AF137" s="9"/>
      <c r="AG137" s="9"/>
      <c r="AH137" s="9"/>
      <c r="AI137" s="282"/>
      <c r="AJ137" s="31" t="s">
        <v>836</v>
      </c>
      <c r="AK137" s="275"/>
      <c r="AL137" s="280"/>
    </row>
    <row r="138" spans="1:206" ht="30" x14ac:dyDescent="0.25">
      <c r="A138" s="31" t="s">
        <v>586</v>
      </c>
      <c r="B138" s="275" t="s">
        <v>331</v>
      </c>
      <c r="C138" s="9" t="s">
        <v>1016</v>
      </c>
      <c r="D138" s="9"/>
      <c r="E138" s="276"/>
      <c r="F138" s="9"/>
      <c r="G138" s="9"/>
      <c r="H138" s="9"/>
      <c r="I138" s="9"/>
      <c r="J138" s="9"/>
      <c r="K138" s="9"/>
      <c r="L138" s="275"/>
      <c r="M138" s="9"/>
      <c r="N138" s="277"/>
      <c r="O138" s="277"/>
      <c r="P138" s="278"/>
      <c r="Q138" s="279">
        <v>46326</v>
      </c>
      <c r="R138" s="280"/>
      <c r="S138" s="277"/>
      <c r="T138" s="281"/>
      <c r="U138" s="9"/>
      <c r="V138" s="9"/>
      <c r="W138" s="9"/>
      <c r="X138" s="9"/>
      <c r="Y138" s="9"/>
      <c r="Z138" s="9"/>
      <c r="AA138" s="9"/>
      <c r="AB138" s="9"/>
      <c r="AC138" s="9"/>
      <c r="AD138" s="9"/>
      <c r="AE138" s="9"/>
      <c r="AF138" s="9"/>
      <c r="AG138" s="9"/>
      <c r="AH138" s="9"/>
      <c r="AI138" s="282"/>
      <c r="AJ138" s="31" t="s">
        <v>835</v>
      </c>
      <c r="AK138" s="275"/>
      <c r="AL138" s="280"/>
    </row>
    <row r="139" spans="1:206" ht="30" x14ac:dyDescent="0.25">
      <c r="A139" s="31" t="s">
        <v>1606</v>
      </c>
      <c r="B139" s="275" t="s">
        <v>280</v>
      </c>
      <c r="C139" s="9" t="s">
        <v>1853</v>
      </c>
      <c r="D139" s="9" t="s">
        <v>15</v>
      </c>
      <c r="E139" s="276"/>
      <c r="F139" s="9"/>
      <c r="G139" s="9" t="s">
        <v>19</v>
      </c>
      <c r="H139" s="9"/>
      <c r="I139" s="9">
        <v>3</v>
      </c>
      <c r="J139" s="9"/>
      <c r="K139" s="9"/>
      <c r="L139" s="275" t="s">
        <v>2054</v>
      </c>
      <c r="M139" s="9"/>
      <c r="N139" s="277"/>
      <c r="O139" s="277"/>
      <c r="P139" s="278">
        <v>0</v>
      </c>
      <c r="Q139" s="279" t="s">
        <v>4</v>
      </c>
      <c r="R139" s="280"/>
      <c r="S139" s="277"/>
      <c r="T139" s="281"/>
      <c r="U139" s="9"/>
      <c r="V139" s="9"/>
      <c r="W139" s="9"/>
      <c r="X139" s="9"/>
      <c r="Y139" s="9"/>
      <c r="Z139" s="9"/>
      <c r="AA139" s="9"/>
      <c r="AB139" s="9">
        <v>2</v>
      </c>
      <c r="AC139" s="9"/>
      <c r="AD139" s="9">
        <v>2</v>
      </c>
      <c r="AE139" s="9"/>
      <c r="AF139" s="9"/>
      <c r="AG139" s="9"/>
      <c r="AH139" s="9"/>
      <c r="AI139" s="282"/>
      <c r="AJ139" s="31" t="s">
        <v>2092</v>
      </c>
      <c r="AK139" s="275"/>
      <c r="AL139" s="280"/>
    </row>
    <row r="140" spans="1:206" x14ac:dyDescent="0.25">
      <c r="A140" s="31" t="s">
        <v>1607</v>
      </c>
      <c r="B140" s="275" t="s">
        <v>321</v>
      </c>
      <c r="C140" s="9" t="s">
        <v>1854</v>
      </c>
      <c r="D140" s="9" t="s">
        <v>15</v>
      </c>
      <c r="E140" s="276"/>
      <c r="F140" s="9"/>
      <c r="G140" s="9"/>
      <c r="H140" s="9"/>
      <c r="I140" s="9"/>
      <c r="J140" s="9"/>
      <c r="K140" s="9"/>
      <c r="L140" s="275"/>
      <c r="M140" s="9"/>
      <c r="N140" s="277"/>
      <c r="O140" s="277"/>
      <c r="P140" s="278">
        <v>0</v>
      </c>
      <c r="Q140" s="279" t="s">
        <v>4</v>
      </c>
      <c r="R140" s="280"/>
      <c r="S140" s="277"/>
      <c r="T140" s="281"/>
      <c r="U140" s="9"/>
      <c r="V140" s="9">
        <v>2</v>
      </c>
      <c r="W140" s="9"/>
      <c r="X140" s="9"/>
      <c r="Y140" s="9"/>
      <c r="Z140" s="9"/>
      <c r="AA140" s="9"/>
      <c r="AB140" s="9"/>
      <c r="AC140" s="9"/>
      <c r="AD140" s="9"/>
      <c r="AE140" s="9"/>
      <c r="AF140" s="9"/>
      <c r="AG140" s="9"/>
      <c r="AH140" s="9"/>
      <c r="AI140" s="282"/>
      <c r="AJ140" s="31" t="s">
        <v>2093</v>
      </c>
      <c r="AK140" s="275"/>
      <c r="AL140" s="280"/>
    </row>
    <row r="141" spans="1:206" x14ac:dyDescent="0.25">
      <c r="A141" s="31" t="s">
        <v>1608</v>
      </c>
      <c r="B141" s="275" t="s">
        <v>307</v>
      </c>
      <c r="C141" s="9" t="s">
        <v>1855</v>
      </c>
      <c r="D141" s="9" t="s">
        <v>15</v>
      </c>
      <c r="E141" s="276"/>
      <c r="F141" s="9"/>
      <c r="G141" s="9"/>
      <c r="H141" s="9"/>
      <c r="I141" s="9"/>
      <c r="J141" s="9"/>
      <c r="K141" s="9"/>
      <c r="L141" s="275"/>
      <c r="M141" s="9"/>
      <c r="N141" s="277"/>
      <c r="O141" s="277"/>
      <c r="P141" s="278">
        <v>3</v>
      </c>
      <c r="Q141" s="279" t="s">
        <v>4</v>
      </c>
      <c r="R141" s="280"/>
      <c r="S141" s="277"/>
      <c r="T141" s="281"/>
      <c r="U141" s="9"/>
      <c r="V141" s="9">
        <v>2</v>
      </c>
      <c r="W141" s="9"/>
      <c r="X141" s="9"/>
      <c r="Y141" s="9"/>
      <c r="Z141" s="9"/>
      <c r="AA141" s="9"/>
      <c r="AB141" s="9"/>
      <c r="AC141" s="9"/>
      <c r="AD141" s="9"/>
      <c r="AE141" s="9"/>
      <c r="AF141" s="9"/>
      <c r="AG141" s="9"/>
      <c r="AH141" s="9"/>
      <c r="AI141" s="282"/>
      <c r="AJ141" s="31" t="s">
        <v>2090</v>
      </c>
      <c r="AK141" s="275" t="s">
        <v>2091</v>
      </c>
      <c r="AL141" s="280"/>
    </row>
    <row r="142" spans="1:206" x14ac:dyDescent="0.25">
      <c r="A142" s="31" t="s">
        <v>1609</v>
      </c>
      <c r="B142" s="275" t="s">
        <v>307</v>
      </c>
      <c r="C142" s="9" t="s">
        <v>1856</v>
      </c>
      <c r="D142" s="9" t="s">
        <v>15</v>
      </c>
      <c r="E142" s="276"/>
      <c r="F142" s="9"/>
      <c r="G142" s="9"/>
      <c r="H142" s="9"/>
      <c r="I142" s="9"/>
      <c r="J142" s="9"/>
      <c r="K142" s="9"/>
      <c r="L142" s="275"/>
      <c r="M142" s="9"/>
      <c r="N142" s="277"/>
      <c r="O142" s="277"/>
      <c r="P142" s="278">
        <v>3</v>
      </c>
      <c r="Q142" s="279" t="s">
        <v>4</v>
      </c>
      <c r="R142" s="280"/>
      <c r="S142" s="277"/>
      <c r="T142" s="281"/>
      <c r="U142" s="9"/>
      <c r="V142" s="9">
        <v>2</v>
      </c>
      <c r="W142" s="9"/>
      <c r="X142" s="9"/>
      <c r="Y142" s="9"/>
      <c r="Z142" s="9"/>
      <c r="AA142" s="9"/>
      <c r="AB142" s="9"/>
      <c r="AC142" s="9"/>
      <c r="AD142" s="9"/>
      <c r="AE142" s="9"/>
      <c r="AF142" s="9"/>
      <c r="AG142" s="9"/>
      <c r="AH142" s="9"/>
      <c r="AI142" s="282"/>
      <c r="AJ142" s="31" t="s">
        <v>2090</v>
      </c>
      <c r="AK142" s="275" t="s">
        <v>2093</v>
      </c>
      <c r="AL142" s="280" t="s">
        <v>2091</v>
      </c>
    </row>
    <row r="143" spans="1:206" x14ac:dyDescent="0.25">
      <c r="A143" s="31" t="s">
        <v>1610</v>
      </c>
      <c r="B143" s="275" t="s">
        <v>273</v>
      </c>
      <c r="C143" s="9" t="s">
        <v>1857</v>
      </c>
      <c r="D143" s="9" t="s">
        <v>15</v>
      </c>
      <c r="E143" s="276"/>
      <c r="F143" s="9"/>
      <c r="G143" s="9"/>
      <c r="H143" s="9"/>
      <c r="I143" s="9"/>
      <c r="J143" s="9"/>
      <c r="K143" s="9"/>
      <c r="L143" s="275"/>
      <c r="M143" s="9"/>
      <c r="N143" s="277"/>
      <c r="O143" s="277"/>
      <c r="P143" s="278">
        <v>3</v>
      </c>
      <c r="Q143" s="279" t="s">
        <v>4</v>
      </c>
      <c r="R143" s="280"/>
      <c r="S143" s="277"/>
      <c r="T143" s="281"/>
      <c r="U143" s="9"/>
      <c r="V143" s="9">
        <v>2</v>
      </c>
      <c r="W143" s="9"/>
      <c r="X143" s="9"/>
      <c r="Y143" s="9"/>
      <c r="Z143" s="9"/>
      <c r="AA143" s="9"/>
      <c r="AB143" s="9"/>
      <c r="AC143" s="9"/>
      <c r="AD143" s="9"/>
      <c r="AE143" s="9"/>
      <c r="AF143" s="9"/>
      <c r="AG143" s="9"/>
      <c r="AH143" s="9"/>
      <c r="AI143" s="282"/>
      <c r="AJ143" s="31" t="s">
        <v>2090</v>
      </c>
      <c r="AK143" s="275"/>
      <c r="AL143" s="280"/>
    </row>
    <row r="144" spans="1:206" s="233" customFormat="1" x14ac:dyDescent="0.25">
      <c r="A144" s="31" t="s">
        <v>1611</v>
      </c>
      <c r="B144" s="275" t="s">
        <v>280</v>
      </c>
      <c r="C144" s="9" t="s">
        <v>1858</v>
      </c>
      <c r="D144" s="9" t="s">
        <v>15</v>
      </c>
      <c r="E144" s="276"/>
      <c r="F144" s="9"/>
      <c r="G144" s="9"/>
      <c r="H144" s="9"/>
      <c r="I144" s="9"/>
      <c r="J144" s="9"/>
      <c r="K144" s="9"/>
      <c r="L144" s="275"/>
      <c r="M144" s="9"/>
      <c r="N144" s="277"/>
      <c r="O144" s="277"/>
      <c r="P144" s="278">
        <v>0</v>
      </c>
      <c r="Q144" s="279" t="s">
        <v>4</v>
      </c>
      <c r="R144" s="280"/>
      <c r="S144" s="277"/>
      <c r="T144" s="281"/>
      <c r="U144" s="9"/>
      <c r="V144" s="9">
        <v>2</v>
      </c>
      <c r="W144" s="9"/>
      <c r="X144" s="9"/>
      <c r="Y144" s="9"/>
      <c r="Z144" s="9"/>
      <c r="AA144" s="9"/>
      <c r="AB144" s="9"/>
      <c r="AC144" s="9"/>
      <c r="AD144" s="9"/>
      <c r="AE144" s="9"/>
      <c r="AF144" s="9"/>
      <c r="AG144" s="9"/>
      <c r="AH144" s="9"/>
      <c r="AI144" s="282"/>
      <c r="AJ144" s="31" t="s">
        <v>2093</v>
      </c>
      <c r="AK144" s="275"/>
      <c r="AL144" s="280"/>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row>
    <row r="145" spans="1:206" x14ac:dyDescent="0.25">
      <c r="A145" s="31" t="s">
        <v>587</v>
      </c>
      <c r="B145" s="275" t="s">
        <v>410</v>
      </c>
      <c r="C145" s="9" t="s">
        <v>1017</v>
      </c>
      <c r="D145" s="9" t="s">
        <v>15</v>
      </c>
      <c r="E145" s="276"/>
      <c r="F145" s="9"/>
      <c r="G145" s="9" t="s">
        <v>19</v>
      </c>
      <c r="H145" s="9"/>
      <c r="I145" s="9">
        <v>6</v>
      </c>
      <c r="J145" s="9"/>
      <c r="K145" s="9"/>
      <c r="L145" s="275"/>
      <c r="M145" s="9"/>
      <c r="N145" s="277"/>
      <c r="O145" s="277"/>
      <c r="P145" s="278">
        <v>0</v>
      </c>
      <c r="Q145" s="279">
        <v>46204</v>
      </c>
      <c r="R145" s="280"/>
      <c r="S145" s="277"/>
      <c r="T145" s="281">
        <v>2</v>
      </c>
      <c r="U145" s="9">
        <v>2</v>
      </c>
      <c r="V145" s="9"/>
      <c r="W145" s="9"/>
      <c r="X145" s="9"/>
      <c r="Y145" s="9"/>
      <c r="Z145" s="9"/>
      <c r="AA145" s="9"/>
      <c r="AB145" s="9"/>
      <c r="AC145" s="9"/>
      <c r="AD145" s="9"/>
      <c r="AE145" s="9"/>
      <c r="AF145" s="9"/>
      <c r="AG145" s="9"/>
      <c r="AH145" s="9"/>
      <c r="AI145" s="282"/>
      <c r="AJ145" s="31" t="s">
        <v>2078</v>
      </c>
      <c r="AK145" s="275" t="s">
        <v>2071</v>
      </c>
      <c r="AL145" s="280"/>
    </row>
    <row r="146" spans="1:206" ht="60" x14ac:dyDescent="0.25">
      <c r="A146" s="31" t="s">
        <v>588</v>
      </c>
      <c r="B146" s="275" t="s">
        <v>953</v>
      </c>
      <c r="C146" s="9" t="s">
        <v>1018</v>
      </c>
      <c r="D146" s="9"/>
      <c r="E146" s="276"/>
      <c r="F146" s="9"/>
      <c r="G146" s="9"/>
      <c r="H146" s="9"/>
      <c r="I146" s="9"/>
      <c r="J146" s="9"/>
      <c r="K146" s="9"/>
      <c r="L146" s="275"/>
      <c r="M146" s="9"/>
      <c r="N146" s="277"/>
      <c r="O146" s="277"/>
      <c r="P146" s="278"/>
      <c r="Q146" s="279">
        <v>46345</v>
      </c>
      <c r="R146" s="280"/>
      <c r="S146" s="277"/>
      <c r="T146" s="281"/>
      <c r="U146" s="9"/>
      <c r="V146" s="9"/>
      <c r="W146" s="9"/>
      <c r="X146" s="9"/>
      <c r="Y146" s="9"/>
      <c r="Z146" s="9"/>
      <c r="AA146" s="9"/>
      <c r="AB146" s="9"/>
      <c r="AC146" s="9"/>
      <c r="AD146" s="9"/>
      <c r="AE146" s="9"/>
      <c r="AF146" s="9"/>
      <c r="AG146" s="9"/>
      <c r="AH146" s="9"/>
      <c r="AI146" s="282"/>
      <c r="AJ146" s="31" t="s">
        <v>837</v>
      </c>
      <c r="AK146" s="275"/>
      <c r="AL146" s="280"/>
    </row>
    <row r="147" spans="1:206" s="233" customFormat="1" ht="30" x14ac:dyDescent="0.25">
      <c r="A147" s="31" t="s">
        <v>589</v>
      </c>
      <c r="B147" s="275" t="s">
        <v>954</v>
      </c>
      <c r="C147" s="9" t="s">
        <v>1019</v>
      </c>
      <c r="D147" s="9"/>
      <c r="E147" s="276"/>
      <c r="F147" s="9"/>
      <c r="G147" s="9"/>
      <c r="H147" s="9"/>
      <c r="I147" s="9"/>
      <c r="J147" s="9"/>
      <c r="K147" s="9"/>
      <c r="L147" s="275"/>
      <c r="M147" s="9"/>
      <c r="N147" s="277"/>
      <c r="O147" s="277" t="s">
        <v>3</v>
      </c>
      <c r="P147" s="278"/>
      <c r="Q147" s="279">
        <v>44957</v>
      </c>
      <c r="R147" s="280"/>
      <c r="S147" s="277"/>
      <c r="T147" s="281"/>
      <c r="U147" s="9"/>
      <c r="V147" s="9"/>
      <c r="W147" s="9"/>
      <c r="X147" s="9"/>
      <c r="Y147" s="9"/>
      <c r="Z147" s="9"/>
      <c r="AA147" s="9"/>
      <c r="AB147" s="9"/>
      <c r="AC147" s="9"/>
      <c r="AD147" s="9"/>
      <c r="AE147" s="9"/>
      <c r="AF147" s="9"/>
      <c r="AG147" s="9"/>
      <c r="AH147" s="9"/>
      <c r="AI147" s="282"/>
      <c r="AJ147" s="31" t="s">
        <v>838</v>
      </c>
      <c r="AK147" s="275"/>
      <c r="AL147" s="280"/>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row>
    <row r="148" spans="1:206" ht="30" x14ac:dyDescent="0.25">
      <c r="A148" s="31" t="s">
        <v>590</v>
      </c>
      <c r="B148" s="275" t="s">
        <v>954</v>
      </c>
      <c r="C148" s="9" t="s">
        <v>1020</v>
      </c>
      <c r="D148" s="9"/>
      <c r="E148" s="276"/>
      <c r="F148" s="9"/>
      <c r="G148" s="9"/>
      <c r="H148" s="9"/>
      <c r="I148" s="9"/>
      <c r="J148" s="9"/>
      <c r="K148" s="9"/>
      <c r="L148" s="275"/>
      <c r="M148" s="9"/>
      <c r="N148" s="277"/>
      <c r="O148" s="277"/>
      <c r="P148" s="278"/>
      <c r="Q148" s="279">
        <v>45135</v>
      </c>
      <c r="R148" s="280"/>
      <c r="S148" s="277"/>
      <c r="T148" s="281"/>
      <c r="U148" s="9"/>
      <c r="V148" s="9"/>
      <c r="W148" s="9"/>
      <c r="X148" s="9"/>
      <c r="Y148" s="9"/>
      <c r="Z148" s="9"/>
      <c r="AA148" s="9"/>
      <c r="AB148" s="9"/>
      <c r="AC148" s="9"/>
      <c r="AD148" s="9"/>
      <c r="AE148" s="9"/>
      <c r="AF148" s="9"/>
      <c r="AG148" s="9"/>
      <c r="AH148" s="9"/>
      <c r="AI148" s="282"/>
      <c r="AJ148" s="31" t="s">
        <v>839</v>
      </c>
      <c r="AK148" s="275"/>
      <c r="AL148" s="280"/>
    </row>
    <row r="149" spans="1:206" ht="45" x14ac:dyDescent="0.25">
      <c r="A149" s="31" t="s">
        <v>591</v>
      </c>
      <c r="B149" s="275" t="s">
        <v>436</v>
      </c>
      <c r="C149" s="9" t="s">
        <v>1021</v>
      </c>
      <c r="D149" s="9"/>
      <c r="E149" s="276"/>
      <c r="F149" s="9"/>
      <c r="G149" s="9"/>
      <c r="H149" s="9"/>
      <c r="I149" s="9"/>
      <c r="J149" s="9"/>
      <c r="K149" s="9"/>
      <c r="L149" s="275"/>
      <c r="M149" s="9"/>
      <c r="N149" s="277"/>
      <c r="O149" s="277"/>
      <c r="P149" s="278"/>
      <c r="Q149" s="279">
        <v>46326</v>
      </c>
      <c r="R149" s="280"/>
      <c r="S149" s="277"/>
      <c r="T149" s="281"/>
      <c r="U149" s="9"/>
      <c r="V149" s="9"/>
      <c r="W149" s="9"/>
      <c r="X149" s="9"/>
      <c r="Y149" s="9"/>
      <c r="Z149" s="9"/>
      <c r="AA149" s="9"/>
      <c r="AB149" s="9"/>
      <c r="AC149" s="9"/>
      <c r="AD149" s="9"/>
      <c r="AE149" s="9"/>
      <c r="AF149" s="9"/>
      <c r="AG149" s="9"/>
      <c r="AH149" s="9"/>
      <c r="AI149" s="282"/>
      <c r="AJ149" s="31" t="s">
        <v>828</v>
      </c>
      <c r="AK149" s="275"/>
      <c r="AL149" s="280"/>
    </row>
    <row r="150" spans="1:206" ht="30" x14ac:dyDescent="0.25">
      <c r="A150" s="31" t="s">
        <v>317</v>
      </c>
      <c r="B150" s="275" t="s">
        <v>318</v>
      </c>
      <c r="C150" s="9" t="s">
        <v>319</v>
      </c>
      <c r="D150" s="9" t="s">
        <v>16</v>
      </c>
      <c r="E150" s="276"/>
      <c r="F150" s="9"/>
      <c r="G150" s="9"/>
      <c r="H150" s="9"/>
      <c r="I150" s="9"/>
      <c r="J150" s="9">
        <v>3</v>
      </c>
      <c r="K150" s="9"/>
      <c r="L150" s="275"/>
      <c r="M150" s="9"/>
      <c r="N150" s="277"/>
      <c r="O150" s="277"/>
      <c r="P150" s="278">
        <v>0</v>
      </c>
      <c r="Q150" s="279">
        <v>45839</v>
      </c>
      <c r="R150" s="280"/>
      <c r="S150" s="277"/>
      <c r="T150" s="281">
        <v>1</v>
      </c>
      <c r="U150" s="9"/>
      <c r="V150" s="9"/>
      <c r="W150" s="9"/>
      <c r="X150" s="9"/>
      <c r="Y150" s="9"/>
      <c r="Z150" s="9"/>
      <c r="AA150" s="9"/>
      <c r="AB150" s="9"/>
      <c r="AC150" s="9"/>
      <c r="AD150" s="9"/>
      <c r="AE150" s="9"/>
      <c r="AF150" s="9"/>
      <c r="AG150" s="9"/>
      <c r="AH150" s="9"/>
      <c r="AI150" s="282"/>
      <c r="AJ150" s="31" t="s">
        <v>840</v>
      </c>
      <c r="AK150" s="275"/>
      <c r="AL150" s="280"/>
    </row>
    <row r="151" spans="1:206" ht="30" x14ac:dyDescent="0.25">
      <c r="A151" s="31" t="s">
        <v>320</v>
      </c>
      <c r="B151" s="275" t="s">
        <v>321</v>
      </c>
      <c r="C151" s="9" t="s">
        <v>322</v>
      </c>
      <c r="D151" s="9" t="s">
        <v>15</v>
      </c>
      <c r="E151" s="276"/>
      <c r="F151" s="9"/>
      <c r="G151" s="9"/>
      <c r="H151" s="9"/>
      <c r="I151" s="9">
        <v>20</v>
      </c>
      <c r="J151" s="9"/>
      <c r="K151" s="9">
        <v>1</v>
      </c>
      <c r="L151" s="275"/>
      <c r="M151" s="9"/>
      <c r="N151" s="277"/>
      <c r="O151" s="277"/>
      <c r="P151" s="278">
        <v>1</v>
      </c>
      <c r="Q151" s="279">
        <v>46661</v>
      </c>
      <c r="R151" s="280"/>
      <c r="S151" s="277"/>
      <c r="T151" s="281">
        <v>2</v>
      </c>
      <c r="U151" s="9">
        <v>2</v>
      </c>
      <c r="V151" s="9"/>
      <c r="W151" s="9"/>
      <c r="X151" s="9"/>
      <c r="Y151" s="9"/>
      <c r="Z151" s="9"/>
      <c r="AA151" s="9"/>
      <c r="AB151" s="9"/>
      <c r="AC151" s="9"/>
      <c r="AD151" s="9"/>
      <c r="AE151" s="9"/>
      <c r="AF151" s="9"/>
      <c r="AG151" s="9"/>
      <c r="AH151" s="9"/>
      <c r="AI151" s="282"/>
      <c r="AJ151" s="31" t="s">
        <v>2069</v>
      </c>
      <c r="AK151" s="275" t="s">
        <v>2094</v>
      </c>
      <c r="AL151" s="280"/>
    </row>
    <row r="152" spans="1:206" x14ac:dyDescent="0.25">
      <c r="A152" s="31" t="s">
        <v>592</v>
      </c>
      <c r="B152" s="275" t="s">
        <v>321</v>
      </c>
      <c r="C152" s="9" t="s">
        <v>2248</v>
      </c>
      <c r="D152" s="9" t="s">
        <v>17</v>
      </c>
      <c r="E152" s="276"/>
      <c r="F152" s="9"/>
      <c r="G152" s="9"/>
      <c r="H152" s="9">
        <v>100</v>
      </c>
      <c r="I152" s="9"/>
      <c r="J152" s="9"/>
      <c r="K152" s="9">
        <v>1</v>
      </c>
      <c r="L152" s="275"/>
      <c r="M152" s="9"/>
      <c r="N152" s="277"/>
      <c r="O152" s="277"/>
      <c r="P152" s="278">
        <v>314</v>
      </c>
      <c r="Q152" s="279" t="s">
        <v>4</v>
      </c>
      <c r="R152" s="280"/>
      <c r="S152" s="277">
        <v>2</v>
      </c>
      <c r="T152" s="281"/>
      <c r="U152" s="9"/>
      <c r="V152" s="9"/>
      <c r="W152" s="9"/>
      <c r="X152" s="9"/>
      <c r="Y152" s="9">
        <v>3</v>
      </c>
      <c r="Z152" s="9"/>
      <c r="AA152" s="9"/>
      <c r="AB152" s="9"/>
      <c r="AC152" s="9"/>
      <c r="AD152" s="9"/>
      <c r="AE152" s="9"/>
      <c r="AF152" s="9"/>
      <c r="AG152" s="9"/>
      <c r="AH152" s="9"/>
      <c r="AI152" s="282"/>
      <c r="AJ152" s="31" t="s">
        <v>841</v>
      </c>
      <c r="AK152" s="275"/>
      <c r="AL152" s="280"/>
    </row>
    <row r="153" spans="1:206" ht="75" x14ac:dyDescent="0.25">
      <c r="A153" s="31" t="s">
        <v>2357</v>
      </c>
      <c r="B153" s="275" t="s">
        <v>313</v>
      </c>
      <c r="C153" s="9" t="s">
        <v>323</v>
      </c>
      <c r="D153" s="9"/>
      <c r="E153" s="276"/>
      <c r="F153" s="9"/>
      <c r="G153" s="9"/>
      <c r="H153" s="9"/>
      <c r="I153" s="9"/>
      <c r="J153" s="9"/>
      <c r="K153" s="9"/>
      <c r="L153" s="275"/>
      <c r="M153" s="9"/>
      <c r="N153" s="277"/>
      <c r="O153" s="277"/>
      <c r="P153" s="278"/>
      <c r="Q153" s="279">
        <v>45709</v>
      </c>
      <c r="R153" s="280"/>
      <c r="S153" s="277"/>
      <c r="T153" s="281"/>
      <c r="U153" s="9"/>
      <c r="V153" s="9"/>
      <c r="W153" s="9"/>
      <c r="X153" s="9"/>
      <c r="Y153" s="9"/>
      <c r="Z153" s="9"/>
      <c r="AA153" s="9"/>
      <c r="AB153" s="9"/>
      <c r="AC153" s="9"/>
      <c r="AD153" s="9"/>
      <c r="AE153" s="9"/>
      <c r="AF153" s="9"/>
      <c r="AG153" s="9"/>
      <c r="AH153" s="9"/>
      <c r="AI153" s="282"/>
      <c r="AJ153" s="31" t="s">
        <v>841</v>
      </c>
      <c r="AK153" s="275"/>
      <c r="AL153" s="280"/>
    </row>
    <row r="154" spans="1:206" x14ac:dyDescent="0.25">
      <c r="A154" s="31" t="s">
        <v>324</v>
      </c>
      <c r="B154" s="275" t="s">
        <v>321</v>
      </c>
      <c r="C154" s="9" t="s">
        <v>325</v>
      </c>
      <c r="D154" s="9" t="s">
        <v>17</v>
      </c>
      <c r="E154" s="276"/>
      <c r="F154" s="9"/>
      <c r="G154" s="9"/>
      <c r="H154" s="9">
        <v>100</v>
      </c>
      <c r="I154" s="9"/>
      <c r="J154" s="9"/>
      <c r="K154" s="9">
        <v>1</v>
      </c>
      <c r="L154" s="275"/>
      <c r="M154" s="9" t="s">
        <v>3</v>
      </c>
      <c r="N154" s="277"/>
      <c r="O154" s="277"/>
      <c r="P154" s="278">
        <v>314</v>
      </c>
      <c r="Q154" s="279">
        <v>45709</v>
      </c>
      <c r="R154" s="280"/>
      <c r="S154" s="277">
        <v>2</v>
      </c>
      <c r="T154" s="281"/>
      <c r="U154" s="9"/>
      <c r="V154" s="9"/>
      <c r="W154" s="9"/>
      <c r="X154" s="9"/>
      <c r="Y154" s="9">
        <v>3</v>
      </c>
      <c r="Z154" s="9"/>
      <c r="AA154" s="9"/>
      <c r="AB154" s="9"/>
      <c r="AC154" s="9"/>
      <c r="AD154" s="9"/>
      <c r="AE154" s="9"/>
      <c r="AF154" s="9"/>
      <c r="AG154" s="9"/>
      <c r="AH154" s="9"/>
      <c r="AI154" s="282"/>
      <c r="AJ154" s="31" t="s">
        <v>841</v>
      </c>
      <c r="AK154" s="275"/>
      <c r="AL154" s="280"/>
    </row>
    <row r="155" spans="1:206" s="233" customFormat="1" x14ac:dyDescent="0.25">
      <c r="A155" s="31" t="s">
        <v>1288</v>
      </c>
      <c r="B155" s="275" t="s">
        <v>273</v>
      </c>
      <c r="C155" s="9" t="s">
        <v>1414</v>
      </c>
      <c r="D155" s="9" t="s">
        <v>16</v>
      </c>
      <c r="E155" s="276"/>
      <c r="F155" s="9"/>
      <c r="G155" s="9"/>
      <c r="H155" s="9"/>
      <c r="I155" s="9"/>
      <c r="J155" s="9"/>
      <c r="K155" s="9">
        <v>1</v>
      </c>
      <c r="L155" s="275"/>
      <c r="M155" s="9"/>
      <c r="N155" s="277"/>
      <c r="O155" s="277"/>
      <c r="P155" s="278">
        <v>2</v>
      </c>
      <c r="Q155" s="279" t="s">
        <v>4</v>
      </c>
      <c r="R155" s="280"/>
      <c r="S155" s="277"/>
      <c r="T155" s="281">
        <v>1</v>
      </c>
      <c r="U155" s="9"/>
      <c r="V155" s="9">
        <v>1</v>
      </c>
      <c r="W155" s="9">
        <v>1</v>
      </c>
      <c r="X155" s="9"/>
      <c r="Y155" s="9">
        <v>1</v>
      </c>
      <c r="Z155" s="9"/>
      <c r="AA155" s="9"/>
      <c r="AB155" s="9"/>
      <c r="AC155" s="9"/>
      <c r="AD155" s="9"/>
      <c r="AE155" s="9"/>
      <c r="AF155" s="9"/>
      <c r="AG155" s="9"/>
      <c r="AH155" s="9"/>
      <c r="AI155" s="282"/>
      <c r="AJ155" s="31" t="s">
        <v>1540</v>
      </c>
      <c r="AK155" s="275"/>
      <c r="AL155" s="280"/>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row>
    <row r="156" spans="1:206" ht="30" x14ac:dyDescent="0.25">
      <c r="A156" s="31" t="s">
        <v>1612</v>
      </c>
      <c r="B156" s="275" t="s">
        <v>273</v>
      </c>
      <c r="C156" s="9" t="s">
        <v>1860</v>
      </c>
      <c r="D156" s="9" t="s">
        <v>15</v>
      </c>
      <c r="E156" s="276"/>
      <c r="F156" s="9"/>
      <c r="G156" s="9" t="s">
        <v>19</v>
      </c>
      <c r="H156" s="9"/>
      <c r="I156" s="9">
        <v>3</v>
      </c>
      <c r="J156" s="9"/>
      <c r="K156" s="9"/>
      <c r="L156" s="275" t="s">
        <v>2054</v>
      </c>
      <c r="M156" s="9"/>
      <c r="N156" s="277"/>
      <c r="O156" s="277"/>
      <c r="P156" s="278">
        <v>0</v>
      </c>
      <c r="Q156" s="279" t="s">
        <v>4</v>
      </c>
      <c r="R156" s="280"/>
      <c r="S156" s="277"/>
      <c r="T156" s="281"/>
      <c r="U156" s="9"/>
      <c r="V156" s="9"/>
      <c r="W156" s="9"/>
      <c r="X156" s="9"/>
      <c r="Y156" s="9"/>
      <c r="Z156" s="9"/>
      <c r="AA156" s="9"/>
      <c r="AB156" s="9">
        <v>2</v>
      </c>
      <c r="AC156" s="9"/>
      <c r="AD156" s="9">
        <v>2</v>
      </c>
      <c r="AE156" s="9"/>
      <c r="AF156" s="9"/>
      <c r="AG156" s="9"/>
      <c r="AH156" s="9"/>
      <c r="AI156" s="282"/>
      <c r="AJ156" s="31" t="s">
        <v>2092</v>
      </c>
      <c r="AK156" s="275"/>
      <c r="AL156" s="280"/>
    </row>
    <row r="157" spans="1:206" ht="30" x14ac:dyDescent="0.25">
      <c r="A157" s="31" t="s">
        <v>2137</v>
      </c>
      <c r="B157" s="275" t="s">
        <v>410</v>
      </c>
      <c r="C157" s="9" t="s">
        <v>1859</v>
      </c>
      <c r="D157" s="9" t="s">
        <v>15</v>
      </c>
      <c r="E157" s="276"/>
      <c r="F157" s="9"/>
      <c r="G157" s="9" t="s">
        <v>19</v>
      </c>
      <c r="H157" s="9"/>
      <c r="I157" s="9">
        <v>3</v>
      </c>
      <c r="J157" s="9"/>
      <c r="K157" s="9"/>
      <c r="L157" s="275" t="s">
        <v>2054</v>
      </c>
      <c r="M157" s="9"/>
      <c r="N157" s="277"/>
      <c r="O157" s="277"/>
      <c r="P157" s="278">
        <v>0</v>
      </c>
      <c r="Q157" s="279" t="s">
        <v>4</v>
      </c>
      <c r="R157" s="280"/>
      <c r="S157" s="277"/>
      <c r="T157" s="281"/>
      <c r="U157" s="9"/>
      <c r="V157" s="9"/>
      <c r="W157" s="9"/>
      <c r="X157" s="9"/>
      <c r="Y157" s="9"/>
      <c r="Z157" s="9"/>
      <c r="AA157" s="9"/>
      <c r="AB157" s="9">
        <v>2</v>
      </c>
      <c r="AC157" s="9"/>
      <c r="AD157" s="9">
        <v>2</v>
      </c>
      <c r="AE157" s="9"/>
      <c r="AF157" s="9"/>
      <c r="AG157" s="9"/>
      <c r="AH157" s="9"/>
      <c r="AI157" s="282"/>
      <c r="AJ157" s="31" t="s">
        <v>2092</v>
      </c>
      <c r="AK157" s="275"/>
      <c r="AL157" s="280"/>
    </row>
    <row r="158" spans="1:206" ht="30" x14ac:dyDescent="0.25">
      <c r="A158" s="31" t="s">
        <v>1289</v>
      </c>
      <c r="B158" s="275" t="s">
        <v>280</v>
      </c>
      <c r="C158" s="9" t="s">
        <v>1415</v>
      </c>
      <c r="D158" s="9" t="s">
        <v>16</v>
      </c>
      <c r="E158" s="276"/>
      <c r="F158" s="9"/>
      <c r="G158" s="9"/>
      <c r="H158" s="9"/>
      <c r="I158" s="9"/>
      <c r="J158" s="9"/>
      <c r="K158" s="9"/>
      <c r="L158" s="275"/>
      <c r="M158" s="9"/>
      <c r="N158" s="277"/>
      <c r="O158" s="277"/>
      <c r="P158" s="278">
        <v>42</v>
      </c>
      <c r="Q158" s="279" t="s">
        <v>4</v>
      </c>
      <c r="R158" s="280"/>
      <c r="S158" s="277"/>
      <c r="T158" s="281"/>
      <c r="U158" s="9"/>
      <c r="V158" s="9">
        <v>1</v>
      </c>
      <c r="W158" s="9">
        <v>1</v>
      </c>
      <c r="X158" s="9"/>
      <c r="Y158" s="9"/>
      <c r="Z158" s="9"/>
      <c r="AA158" s="9"/>
      <c r="AB158" s="9"/>
      <c r="AC158" s="9"/>
      <c r="AD158" s="9"/>
      <c r="AE158" s="9"/>
      <c r="AF158" s="9"/>
      <c r="AG158" s="9"/>
      <c r="AH158" s="9"/>
      <c r="AI158" s="282"/>
      <c r="AJ158" s="31" t="s">
        <v>1541</v>
      </c>
      <c r="AK158" s="275"/>
      <c r="AL158" s="280"/>
    </row>
    <row r="159" spans="1:206" ht="33.6" customHeight="1" x14ac:dyDescent="0.25">
      <c r="A159" s="31" t="s">
        <v>1290</v>
      </c>
      <c r="B159" s="275" t="s">
        <v>1397</v>
      </c>
      <c r="C159" s="9" t="s">
        <v>1416</v>
      </c>
      <c r="D159" s="9" t="s">
        <v>16</v>
      </c>
      <c r="E159" s="276"/>
      <c r="F159" s="9"/>
      <c r="G159" s="9"/>
      <c r="H159" s="9"/>
      <c r="I159" s="9"/>
      <c r="J159" s="9"/>
      <c r="K159" s="9"/>
      <c r="L159" s="275"/>
      <c r="M159" s="9"/>
      <c r="N159" s="277"/>
      <c r="O159" s="277"/>
      <c r="P159" s="278">
        <v>42</v>
      </c>
      <c r="Q159" s="279" t="s">
        <v>4</v>
      </c>
      <c r="R159" s="280"/>
      <c r="S159" s="277"/>
      <c r="T159" s="281"/>
      <c r="U159" s="9"/>
      <c r="V159" s="9">
        <v>1</v>
      </c>
      <c r="W159" s="9">
        <v>1</v>
      </c>
      <c r="X159" s="9"/>
      <c r="Y159" s="9"/>
      <c r="Z159" s="9"/>
      <c r="AA159" s="9"/>
      <c r="AB159" s="9"/>
      <c r="AC159" s="9"/>
      <c r="AD159" s="9"/>
      <c r="AE159" s="9"/>
      <c r="AF159" s="9"/>
      <c r="AG159" s="9"/>
      <c r="AH159" s="9"/>
      <c r="AI159" s="282"/>
      <c r="AJ159" s="31" t="s">
        <v>1541</v>
      </c>
      <c r="AK159" s="275"/>
      <c r="AL159" s="280"/>
    </row>
    <row r="160" spans="1:206" x14ac:dyDescent="0.25">
      <c r="A160" s="31" t="s">
        <v>1613</v>
      </c>
      <c r="B160" s="275" t="s">
        <v>345</v>
      </c>
      <c r="C160" s="9" t="s">
        <v>1862</v>
      </c>
      <c r="D160" s="9" t="s">
        <v>15</v>
      </c>
      <c r="E160" s="276"/>
      <c r="F160" s="9"/>
      <c r="G160" s="9"/>
      <c r="H160" s="9"/>
      <c r="I160" s="9"/>
      <c r="J160" s="9"/>
      <c r="K160" s="9">
        <v>1</v>
      </c>
      <c r="L160" s="275"/>
      <c r="M160" s="9"/>
      <c r="N160" s="277"/>
      <c r="O160" s="277"/>
      <c r="P160" s="278">
        <v>8</v>
      </c>
      <c r="Q160" s="279" t="s">
        <v>4</v>
      </c>
      <c r="R160" s="280"/>
      <c r="S160" s="277"/>
      <c r="T160" s="281">
        <v>2</v>
      </c>
      <c r="U160" s="9">
        <v>2</v>
      </c>
      <c r="V160" s="9"/>
      <c r="W160" s="9">
        <v>2</v>
      </c>
      <c r="X160" s="9"/>
      <c r="Y160" s="9"/>
      <c r="Z160" s="9"/>
      <c r="AA160" s="9"/>
      <c r="AB160" s="9"/>
      <c r="AC160" s="9"/>
      <c r="AD160" s="9"/>
      <c r="AE160" s="9">
        <v>2</v>
      </c>
      <c r="AF160" s="9"/>
      <c r="AG160" s="9"/>
      <c r="AH160" s="9"/>
      <c r="AI160" s="282"/>
      <c r="AJ160" s="31" t="s">
        <v>2074</v>
      </c>
      <c r="AK160" s="275"/>
      <c r="AL160" s="280"/>
    </row>
    <row r="161" spans="1:38" x14ac:dyDescent="0.25">
      <c r="A161" s="31" t="s">
        <v>1614</v>
      </c>
      <c r="B161" s="275" t="s">
        <v>379</v>
      </c>
      <c r="C161" s="9" t="s">
        <v>1863</v>
      </c>
      <c r="D161" s="9" t="s">
        <v>15</v>
      </c>
      <c r="E161" s="276"/>
      <c r="F161" s="9"/>
      <c r="G161" s="9"/>
      <c r="H161" s="9"/>
      <c r="I161" s="9"/>
      <c r="J161" s="9"/>
      <c r="K161" s="9">
        <v>1</v>
      </c>
      <c r="L161" s="275"/>
      <c r="M161" s="9"/>
      <c r="N161" s="277"/>
      <c r="O161" s="277"/>
      <c r="P161" s="278">
        <v>8</v>
      </c>
      <c r="Q161" s="279" t="s">
        <v>4</v>
      </c>
      <c r="R161" s="280"/>
      <c r="S161" s="277"/>
      <c r="T161" s="281">
        <v>2</v>
      </c>
      <c r="U161" s="9">
        <v>2</v>
      </c>
      <c r="V161" s="9"/>
      <c r="W161" s="9">
        <v>2</v>
      </c>
      <c r="X161" s="9"/>
      <c r="Y161" s="9"/>
      <c r="Z161" s="9"/>
      <c r="AA161" s="9"/>
      <c r="AB161" s="9"/>
      <c r="AC161" s="9"/>
      <c r="AD161" s="9"/>
      <c r="AE161" s="9">
        <v>2</v>
      </c>
      <c r="AF161" s="9"/>
      <c r="AG161" s="9"/>
      <c r="AH161" s="9"/>
      <c r="AI161" s="282"/>
      <c r="AJ161" s="31" t="s">
        <v>2074</v>
      </c>
      <c r="AK161" s="275"/>
      <c r="AL161" s="280"/>
    </row>
    <row r="162" spans="1:38" x14ac:dyDescent="0.25">
      <c r="A162" s="31" t="s">
        <v>2138</v>
      </c>
      <c r="B162" s="275" t="s">
        <v>310</v>
      </c>
      <c r="C162" s="9" t="s">
        <v>1861</v>
      </c>
      <c r="D162" s="9" t="s">
        <v>15</v>
      </c>
      <c r="E162" s="276"/>
      <c r="F162" s="9"/>
      <c r="G162" s="9"/>
      <c r="H162" s="9"/>
      <c r="I162" s="9"/>
      <c r="J162" s="9"/>
      <c r="K162" s="9">
        <v>1</v>
      </c>
      <c r="L162" s="275"/>
      <c r="M162" s="9"/>
      <c r="N162" s="277"/>
      <c r="O162" s="277"/>
      <c r="P162" s="278">
        <v>8</v>
      </c>
      <c r="Q162" s="279" t="s">
        <v>4</v>
      </c>
      <c r="R162" s="280"/>
      <c r="S162" s="277"/>
      <c r="T162" s="281">
        <v>2</v>
      </c>
      <c r="U162" s="9">
        <v>2</v>
      </c>
      <c r="V162" s="9"/>
      <c r="W162" s="9">
        <v>2</v>
      </c>
      <c r="X162" s="9"/>
      <c r="Y162" s="9"/>
      <c r="Z162" s="9"/>
      <c r="AA162" s="9"/>
      <c r="AB162" s="9"/>
      <c r="AC162" s="9"/>
      <c r="AD162" s="9"/>
      <c r="AE162" s="9">
        <v>2</v>
      </c>
      <c r="AF162" s="9"/>
      <c r="AG162" s="9"/>
      <c r="AH162" s="9"/>
      <c r="AI162" s="282"/>
      <c r="AJ162" s="31" t="s">
        <v>2074</v>
      </c>
      <c r="AK162" s="275"/>
      <c r="AL162" s="280"/>
    </row>
    <row r="163" spans="1:38" ht="45" x14ac:dyDescent="0.25">
      <c r="A163" s="31" t="s">
        <v>1615</v>
      </c>
      <c r="B163" s="275" t="s">
        <v>310</v>
      </c>
      <c r="C163" s="9" t="s">
        <v>1864</v>
      </c>
      <c r="D163" s="9" t="s">
        <v>15</v>
      </c>
      <c r="E163" s="276"/>
      <c r="F163" s="9"/>
      <c r="G163" s="9" t="s">
        <v>19</v>
      </c>
      <c r="H163" s="9">
        <v>20</v>
      </c>
      <c r="I163" s="9"/>
      <c r="J163" s="9"/>
      <c r="K163" s="9">
        <v>1</v>
      </c>
      <c r="L163" s="275" t="s">
        <v>2055</v>
      </c>
      <c r="M163" s="9"/>
      <c r="N163" s="277"/>
      <c r="O163" s="277"/>
      <c r="P163" s="278">
        <v>31</v>
      </c>
      <c r="Q163" s="279" t="s">
        <v>4</v>
      </c>
      <c r="R163" s="280"/>
      <c r="S163" s="277"/>
      <c r="T163" s="281"/>
      <c r="U163" s="9"/>
      <c r="V163" s="9"/>
      <c r="W163" s="9"/>
      <c r="X163" s="9"/>
      <c r="Y163" s="9">
        <v>2</v>
      </c>
      <c r="Z163" s="9"/>
      <c r="AA163" s="9"/>
      <c r="AB163" s="9">
        <v>2</v>
      </c>
      <c r="AC163" s="9"/>
      <c r="AD163" s="9"/>
      <c r="AE163" s="9"/>
      <c r="AF163" s="9"/>
      <c r="AG163" s="9"/>
      <c r="AH163" s="9"/>
      <c r="AI163" s="282"/>
      <c r="AJ163" s="31" t="s">
        <v>2095</v>
      </c>
      <c r="AK163" s="275" t="s">
        <v>2096</v>
      </c>
      <c r="AL163" s="280"/>
    </row>
    <row r="164" spans="1:38" ht="45" customHeight="1" x14ac:dyDescent="0.25">
      <c r="A164" s="31" t="s">
        <v>1616</v>
      </c>
      <c r="B164" s="275" t="s">
        <v>310</v>
      </c>
      <c r="C164" s="9" t="s">
        <v>1865</v>
      </c>
      <c r="D164" s="9" t="s">
        <v>15</v>
      </c>
      <c r="E164" s="276"/>
      <c r="F164" s="9"/>
      <c r="G164" s="9" t="s">
        <v>19</v>
      </c>
      <c r="H164" s="9"/>
      <c r="I164" s="9">
        <v>6</v>
      </c>
      <c r="J164" s="9">
        <v>3</v>
      </c>
      <c r="K164" s="9"/>
      <c r="L164" s="275" t="s">
        <v>2056</v>
      </c>
      <c r="M164" s="9"/>
      <c r="N164" s="277"/>
      <c r="O164" s="277"/>
      <c r="P164" s="278">
        <v>4</v>
      </c>
      <c r="Q164" s="279" t="s">
        <v>4</v>
      </c>
      <c r="R164" s="280"/>
      <c r="S164" s="277"/>
      <c r="T164" s="281"/>
      <c r="U164" s="9"/>
      <c r="V164" s="9">
        <v>2</v>
      </c>
      <c r="W164" s="9"/>
      <c r="X164" s="9"/>
      <c r="Y164" s="9">
        <v>2</v>
      </c>
      <c r="Z164" s="9"/>
      <c r="AA164" s="9"/>
      <c r="AB164" s="9"/>
      <c r="AC164" s="9"/>
      <c r="AD164" s="9"/>
      <c r="AE164" s="9"/>
      <c r="AF164" s="9"/>
      <c r="AG164" s="9"/>
      <c r="AH164" s="9"/>
      <c r="AI164" s="282"/>
      <c r="AJ164" s="31" t="s">
        <v>2097</v>
      </c>
      <c r="AK164" s="275" t="s">
        <v>2098</v>
      </c>
      <c r="AL164" s="280"/>
    </row>
    <row r="165" spans="1:38" ht="45" x14ac:dyDescent="0.25">
      <c r="A165" s="31" t="s">
        <v>593</v>
      </c>
      <c r="B165" s="275" t="s">
        <v>952</v>
      </c>
      <c r="C165" s="9" t="s">
        <v>1022</v>
      </c>
      <c r="D165" s="9"/>
      <c r="E165" s="276"/>
      <c r="F165" s="9"/>
      <c r="G165" s="9"/>
      <c r="H165" s="9"/>
      <c r="I165" s="9"/>
      <c r="J165" s="9"/>
      <c r="K165" s="9"/>
      <c r="L165" s="275"/>
      <c r="M165" s="9"/>
      <c r="N165" s="277"/>
      <c r="O165" s="277"/>
      <c r="P165" s="278"/>
      <c r="Q165" s="279">
        <v>45199</v>
      </c>
      <c r="R165" s="280"/>
      <c r="S165" s="277"/>
      <c r="T165" s="281"/>
      <c r="U165" s="9"/>
      <c r="V165" s="9"/>
      <c r="W165" s="9"/>
      <c r="X165" s="9"/>
      <c r="Y165" s="9"/>
      <c r="Z165" s="9"/>
      <c r="AA165" s="9"/>
      <c r="AB165" s="9"/>
      <c r="AC165" s="9"/>
      <c r="AD165" s="9"/>
      <c r="AE165" s="9"/>
      <c r="AF165" s="9"/>
      <c r="AG165" s="9"/>
      <c r="AH165" s="9"/>
      <c r="AI165" s="282"/>
      <c r="AJ165" s="31" t="s">
        <v>804</v>
      </c>
      <c r="AK165" s="275"/>
      <c r="AL165" s="280"/>
    </row>
    <row r="166" spans="1:38" x14ac:dyDescent="0.25">
      <c r="A166" s="31" t="s">
        <v>1291</v>
      </c>
      <c r="B166" s="275" t="s">
        <v>321</v>
      </c>
      <c r="C166" s="9" t="s">
        <v>1417</v>
      </c>
      <c r="D166" s="9" t="s">
        <v>16</v>
      </c>
      <c r="E166" s="276"/>
      <c r="F166" s="9"/>
      <c r="G166" s="9"/>
      <c r="H166" s="9">
        <v>6</v>
      </c>
      <c r="I166" s="9"/>
      <c r="J166" s="9"/>
      <c r="K166" s="9">
        <v>1</v>
      </c>
      <c r="L166" s="275"/>
      <c r="M166" s="9"/>
      <c r="N166" s="277"/>
      <c r="O166" s="277"/>
      <c r="P166" s="278">
        <v>3</v>
      </c>
      <c r="Q166" s="279" t="s">
        <v>4</v>
      </c>
      <c r="R166" s="280"/>
      <c r="S166" s="277"/>
      <c r="T166" s="281">
        <v>1</v>
      </c>
      <c r="U166" s="9">
        <v>1</v>
      </c>
      <c r="V166" s="9"/>
      <c r="W166" s="9"/>
      <c r="X166" s="9"/>
      <c r="Y166" s="9"/>
      <c r="Z166" s="9"/>
      <c r="AA166" s="9"/>
      <c r="AB166" s="9"/>
      <c r="AC166" s="9"/>
      <c r="AD166" s="9"/>
      <c r="AE166" s="9"/>
      <c r="AF166" s="9"/>
      <c r="AG166" s="9"/>
      <c r="AH166" s="9"/>
      <c r="AI166" s="282"/>
      <c r="AJ166" s="31" t="s">
        <v>1530</v>
      </c>
      <c r="AK166" s="275" t="s">
        <v>1531</v>
      </c>
      <c r="AL166" s="280"/>
    </row>
    <row r="167" spans="1:38" ht="30" x14ac:dyDescent="0.25">
      <c r="A167" s="31" t="s">
        <v>594</v>
      </c>
      <c r="B167" s="275" t="s">
        <v>532</v>
      </c>
      <c r="C167" s="9" t="s">
        <v>1023</v>
      </c>
      <c r="D167" s="9"/>
      <c r="E167" s="276"/>
      <c r="F167" s="9"/>
      <c r="G167" s="9"/>
      <c r="H167" s="9"/>
      <c r="I167" s="9"/>
      <c r="J167" s="9"/>
      <c r="K167" s="9"/>
      <c r="L167" s="275"/>
      <c r="M167" s="9"/>
      <c r="N167" s="277"/>
      <c r="O167" s="277"/>
      <c r="P167" s="278"/>
      <c r="Q167" s="279">
        <v>46204</v>
      </c>
      <c r="R167" s="280"/>
      <c r="S167" s="277"/>
      <c r="T167" s="281"/>
      <c r="U167" s="9"/>
      <c r="V167" s="9"/>
      <c r="W167" s="9"/>
      <c r="X167" s="9"/>
      <c r="Y167" s="9"/>
      <c r="Z167" s="9"/>
      <c r="AA167" s="9"/>
      <c r="AB167" s="9"/>
      <c r="AC167" s="9"/>
      <c r="AD167" s="9"/>
      <c r="AE167" s="9"/>
      <c r="AF167" s="9"/>
      <c r="AG167" s="9"/>
      <c r="AH167" s="9"/>
      <c r="AI167" s="282"/>
      <c r="AJ167" s="31" t="s">
        <v>817</v>
      </c>
      <c r="AK167" s="275"/>
      <c r="AL167" s="280"/>
    </row>
    <row r="168" spans="1:38" ht="45" x14ac:dyDescent="0.25">
      <c r="A168" s="31" t="s">
        <v>326</v>
      </c>
      <c r="B168" s="275" t="s">
        <v>280</v>
      </c>
      <c r="C168" s="9" t="s">
        <v>327</v>
      </c>
      <c r="D168" s="9" t="s">
        <v>15</v>
      </c>
      <c r="E168" s="276"/>
      <c r="F168" s="9" t="s">
        <v>3</v>
      </c>
      <c r="G168" s="9" t="s">
        <v>19</v>
      </c>
      <c r="H168" s="9">
        <v>20</v>
      </c>
      <c r="I168" s="9"/>
      <c r="J168" s="9"/>
      <c r="K168" s="9">
        <v>3</v>
      </c>
      <c r="L168" s="275" t="s">
        <v>328</v>
      </c>
      <c r="M168" s="9"/>
      <c r="N168" s="277"/>
      <c r="O168" s="277"/>
      <c r="P168" s="278">
        <v>3</v>
      </c>
      <c r="Q168" s="279">
        <v>45658</v>
      </c>
      <c r="R168" s="280"/>
      <c r="S168" s="277"/>
      <c r="T168" s="281"/>
      <c r="U168" s="9"/>
      <c r="V168" s="9"/>
      <c r="W168" s="9"/>
      <c r="X168" s="9">
        <v>3</v>
      </c>
      <c r="Y168" s="9"/>
      <c r="Z168" s="9">
        <v>3</v>
      </c>
      <c r="AA168" s="9">
        <v>3</v>
      </c>
      <c r="AB168" s="9"/>
      <c r="AC168" s="9"/>
      <c r="AD168" s="9"/>
      <c r="AE168" s="9"/>
      <c r="AF168" s="9"/>
      <c r="AG168" s="9"/>
      <c r="AH168" s="9"/>
      <c r="AI168" s="282"/>
      <c r="AJ168" s="31" t="s">
        <v>842</v>
      </c>
      <c r="AK168" s="275"/>
      <c r="AL168" s="280"/>
    </row>
    <row r="169" spans="1:38" ht="45" x14ac:dyDescent="0.25">
      <c r="A169" s="31" t="s">
        <v>329</v>
      </c>
      <c r="B169" s="275" t="s">
        <v>280</v>
      </c>
      <c r="C169" s="9" t="s">
        <v>327</v>
      </c>
      <c r="D169" s="9" t="s">
        <v>15</v>
      </c>
      <c r="E169" s="276"/>
      <c r="F169" s="9" t="s">
        <v>3</v>
      </c>
      <c r="G169" s="9" t="s">
        <v>19</v>
      </c>
      <c r="H169" s="9">
        <v>6</v>
      </c>
      <c r="I169" s="9"/>
      <c r="J169" s="9"/>
      <c r="K169" s="9">
        <v>2</v>
      </c>
      <c r="L169" s="275" t="s">
        <v>328</v>
      </c>
      <c r="M169" s="9"/>
      <c r="N169" s="277"/>
      <c r="O169" s="277"/>
      <c r="P169" s="278">
        <v>2</v>
      </c>
      <c r="Q169" s="279">
        <v>45658</v>
      </c>
      <c r="R169" s="280"/>
      <c r="S169" s="277"/>
      <c r="T169" s="281"/>
      <c r="U169" s="9"/>
      <c r="V169" s="9">
        <v>3</v>
      </c>
      <c r="W169" s="9"/>
      <c r="X169" s="9"/>
      <c r="Y169" s="9"/>
      <c r="Z169" s="9"/>
      <c r="AA169" s="9"/>
      <c r="AB169" s="9"/>
      <c r="AC169" s="9"/>
      <c r="AD169" s="9"/>
      <c r="AE169" s="9"/>
      <c r="AF169" s="9"/>
      <c r="AG169" s="9"/>
      <c r="AH169" s="9"/>
      <c r="AI169" s="282"/>
      <c r="AJ169" s="31" t="s">
        <v>842</v>
      </c>
      <c r="AK169" s="275"/>
      <c r="AL169" s="280"/>
    </row>
    <row r="170" spans="1:38" x14ac:dyDescent="0.25">
      <c r="A170" s="31" t="s">
        <v>1617</v>
      </c>
      <c r="B170" s="275" t="s">
        <v>280</v>
      </c>
      <c r="C170" s="9" t="s">
        <v>1867</v>
      </c>
      <c r="D170" s="9" t="s">
        <v>15</v>
      </c>
      <c r="E170" s="276"/>
      <c r="F170" s="9"/>
      <c r="G170" s="9"/>
      <c r="H170" s="9"/>
      <c r="I170" s="9">
        <v>20</v>
      </c>
      <c r="J170" s="9">
        <v>6</v>
      </c>
      <c r="K170" s="9"/>
      <c r="L170" s="275"/>
      <c r="M170" s="9"/>
      <c r="N170" s="277"/>
      <c r="O170" s="277"/>
      <c r="P170" s="278">
        <v>0</v>
      </c>
      <c r="Q170" s="279" t="s">
        <v>4</v>
      </c>
      <c r="R170" s="280"/>
      <c r="S170" s="277"/>
      <c r="T170" s="281"/>
      <c r="U170" s="9"/>
      <c r="V170" s="9"/>
      <c r="W170" s="9"/>
      <c r="X170" s="9">
        <v>2</v>
      </c>
      <c r="Y170" s="9"/>
      <c r="Z170" s="9">
        <v>2</v>
      </c>
      <c r="AA170" s="9"/>
      <c r="AB170" s="9"/>
      <c r="AC170" s="9"/>
      <c r="AD170" s="9"/>
      <c r="AE170" s="9"/>
      <c r="AF170" s="9"/>
      <c r="AG170" s="9"/>
      <c r="AH170" s="9"/>
      <c r="AI170" s="282"/>
      <c r="AJ170" s="31" t="s">
        <v>2099</v>
      </c>
      <c r="AK170" s="275"/>
      <c r="AL170" s="280"/>
    </row>
    <row r="171" spans="1:38" x14ac:dyDescent="0.25">
      <c r="A171" s="31" t="s">
        <v>2139</v>
      </c>
      <c r="B171" s="275" t="s">
        <v>310</v>
      </c>
      <c r="C171" s="9" t="s">
        <v>1866</v>
      </c>
      <c r="D171" s="9" t="s">
        <v>15</v>
      </c>
      <c r="E171" s="276"/>
      <c r="F171" s="9"/>
      <c r="G171" s="9"/>
      <c r="H171" s="9"/>
      <c r="I171" s="9">
        <v>20</v>
      </c>
      <c r="J171" s="9">
        <v>6</v>
      </c>
      <c r="K171" s="9"/>
      <c r="L171" s="275"/>
      <c r="M171" s="9"/>
      <c r="N171" s="277"/>
      <c r="O171" s="277"/>
      <c r="P171" s="278">
        <v>0</v>
      </c>
      <c r="Q171" s="279" t="s">
        <v>4</v>
      </c>
      <c r="R171" s="280"/>
      <c r="S171" s="277"/>
      <c r="T171" s="281"/>
      <c r="U171" s="9"/>
      <c r="V171" s="9"/>
      <c r="W171" s="9"/>
      <c r="X171" s="9">
        <v>2</v>
      </c>
      <c r="Y171" s="9"/>
      <c r="Z171" s="9">
        <v>2</v>
      </c>
      <c r="AA171" s="9"/>
      <c r="AB171" s="9"/>
      <c r="AC171" s="9"/>
      <c r="AD171" s="9"/>
      <c r="AE171" s="9"/>
      <c r="AF171" s="9"/>
      <c r="AG171" s="9"/>
      <c r="AH171" s="9"/>
      <c r="AI171" s="282"/>
      <c r="AJ171" s="31" t="s">
        <v>2099</v>
      </c>
      <c r="AK171" s="275"/>
      <c r="AL171" s="280"/>
    </row>
    <row r="172" spans="1:38" ht="30" x14ac:dyDescent="0.25">
      <c r="A172" s="31" t="s">
        <v>1619</v>
      </c>
      <c r="B172" s="275" t="s">
        <v>280</v>
      </c>
      <c r="C172" s="9" t="s">
        <v>1868</v>
      </c>
      <c r="D172" s="9" t="s">
        <v>15</v>
      </c>
      <c r="E172" s="276"/>
      <c r="F172" s="9"/>
      <c r="G172" s="9"/>
      <c r="H172" s="9"/>
      <c r="I172" s="9">
        <v>50</v>
      </c>
      <c r="J172" s="9"/>
      <c r="K172" s="9"/>
      <c r="L172" s="275"/>
      <c r="M172" s="9"/>
      <c r="N172" s="277"/>
      <c r="O172" s="277"/>
      <c r="P172" s="278">
        <v>1</v>
      </c>
      <c r="Q172" s="279" t="s">
        <v>4</v>
      </c>
      <c r="R172" s="280"/>
      <c r="S172" s="277"/>
      <c r="T172" s="281">
        <v>2</v>
      </c>
      <c r="U172" s="9">
        <v>2</v>
      </c>
      <c r="V172" s="9"/>
      <c r="W172" s="9"/>
      <c r="X172" s="9"/>
      <c r="Y172" s="9"/>
      <c r="Z172" s="9"/>
      <c r="AA172" s="9">
        <v>2</v>
      </c>
      <c r="AB172" s="9"/>
      <c r="AC172" s="9"/>
      <c r="AD172" s="9"/>
      <c r="AE172" s="9"/>
      <c r="AF172" s="9"/>
      <c r="AG172" s="9"/>
      <c r="AH172" s="9"/>
      <c r="AI172" s="282"/>
      <c r="AJ172" s="31" t="s">
        <v>2094</v>
      </c>
      <c r="AK172" s="275"/>
      <c r="AL172" s="280"/>
    </row>
    <row r="173" spans="1:38" ht="30" x14ac:dyDescent="0.25">
      <c r="A173" s="31" t="s">
        <v>1618</v>
      </c>
      <c r="B173" s="275" t="s">
        <v>280</v>
      </c>
      <c r="C173" s="9" t="s">
        <v>1868</v>
      </c>
      <c r="D173" s="9" t="s">
        <v>15</v>
      </c>
      <c r="E173" s="276"/>
      <c r="F173" s="9"/>
      <c r="G173" s="9"/>
      <c r="H173" s="9"/>
      <c r="I173" s="9">
        <v>20</v>
      </c>
      <c r="J173" s="9"/>
      <c r="K173" s="9"/>
      <c r="L173" s="275"/>
      <c r="M173" s="9"/>
      <c r="N173" s="277"/>
      <c r="O173" s="277"/>
      <c r="P173" s="278">
        <v>0</v>
      </c>
      <c r="Q173" s="279" t="s">
        <v>4</v>
      </c>
      <c r="R173" s="280"/>
      <c r="S173" s="277"/>
      <c r="T173" s="281">
        <v>2</v>
      </c>
      <c r="U173" s="9">
        <v>2</v>
      </c>
      <c r="V173" s="9"/>
      <c r="W173" s="9"/>
      <c r="X173" s="9"/>
      <c r="Y173" s="9"/>
      <c r="Z173" s="9"/>
      <c r="AA173" s="9">
        <v>2</v>
      </c>
      <c r="AB173" s="9"/>
      <c r="AC173" s="9"/>
      <c r="AD173" s="9"/>
      <c r="AE173" s="9"/>
      <c r="AF173" s="9"/>
      <c r="AG173" s="9"/>
      <c r="AH173" s="9"/>
      <c r="AI173" s="282"/>
      <c r="AJ173" s="31" t="s">
        <v>2094</v>
      </c>
      <c r="AK173" s="275"/>
      <c r="AL173" s="280"/>
    </row>
    <row r="174" spans="1:38" ht="45" x14ac:dyDescent="0.25">
      <c r="A174" s="31" t="s">
        <v>330</v>
      </c>
      <c r="B174" s="275" t="s">
        <v>331</v>
      </c>
      <c r="C174" s="9" t="s">
        <v>332</v>
      </c>
      <c r="D174" s="9"/>
      <c r="E174" s="276"/>
      <c r="F174" s="9"/>
      <c r="G174" s="9"/>
      <c r="H174" s="9"/>
      <c r="I174" s="9"/>
      <c r="J174" s="9"/>
      <c r="K174" s="9"/>
      <c r="L174" s="275"/>
      <c r="M174" s="9"/>
      <c r="N174" s="277"/>
      <c r="O174" s="277"/>
      <c r="P174" s="278"/>
      <c r="Q174" s="279">
        <v>45658</v>
      </c>
      <c r="R174" s="280"/>
      <c r="S174" s="277"/>
      <c r="T174" s="281"/>
      <c r="U174" s="9"/>
      <c r="V174" s="9"/>
      <c r="W174" s="9"/>
      <c r="X174" s="9"/>
      <c r="Y174" s="9"/>
      <c r="Z174" s="9"/>
      <c r="AA174" s="9"/>
      <c r="AB174" s="9"/>
      <c r="AC174" s="9"/>
      <c r="AD174" s="9"/>
      <c r="AE174" s="9"/>
      <c r="AF174" s="9"/>
      <c r="AG174" s="9"/>
      <c r="AH174" s="9"/>
      <c r="AI174" s="282"/>
      <c r="AJ174" s="31" t="s">
        <v>843</v>
      </c>
      <c r="AK174" s="275"/>
      <c r="AL174" s="280"/>
    </row>
    <row r="175" spans="1:38" x14ac:dyDescent="0.25">
      <c r="A175" s="31" t="s">
        <v>595</v>
      </c>
      <c r="B175" s="275"/>
      <c r="C175" s="9" t="s">
        <v>1024</v>
      </c>
      <c r="D175" s="9" t="s">
        <v>45</v>
      </c>
      <c r="E175" s="276"/>
      <c r="F175" s="9"/>
      <c r="G175" s="9"/>
      <c r="H175" s="9"/>
      <c r="I175" s="9"/>
      <c r="J175" s="9"/>
      <c r="K175" s="9"/>
      <c r="L175" s="275"/>
      <c r="M175" s="9"/>
      <c r="N175" s="277"/>
      <c r="O175" s="277"/>
      <c r="P175" s="278">
        <v>0</v>
      </c>
      <c r="Q175" s="279" t="s">
        <v>4</v>
      </c>
      <c r="R175" s="280"/>
      <c r="S175" s="277"/>
      <c r="T175" s="281">
        <v>1</v>
      </c>
      <c r="U175" s="9">
        <v>1</v>
      </c>
      <c r="V175" s="9"/>
      <c r="W175" s="9"/>
      <c r="X175" s="9"/>
      <c r="Y175" s="9"/>
      <c r="Z175" s="9"/>
      <c r="AA175" s="9"/>
      <c r="AB175" s="9"/>
      <c r="AC175" s="9"/>
      <c r="AD175" s="9"/>
      <c r="AE175" s="9"/>
      <c r="AF175" s="9"/>
      <c r="AG175" s="9"/>
      <c r="AH175" s="9"/>
      <c r="AI175" s="282"/>
      <c r="AJ175" s="31" t="s">
        <v>2341</v>
      </c>
      <c r="AK175" s="275"/>
      <c r="AL175" s="280"/>
    </row>
    <row r="176" spans="1:38" x14ac:dyDescent="0.25">
      <c r="A176" s="31" t="s">
        <v>1292</v>
      </c>
      <c r="B176" s="275" t="s">
        <v>273</v>
      </c>
      <c r="C176" s="9" t="s">
        <v>1419</v>
      </c>
      <c r="D176" s="9" t="s">
        <v>16</v>
      </c>
      <c r="E176" s="276"/>
      <c r="F176" s="9"/>
      <c r="G176" s="9"/>
      <c r="H176" s="9"/>
      <c r="I176" s="9"/>
      <c r="J176" s="9"/>
      <c r="K176" s="9"/>
      <c r="L176" s="275"/>
      <c r="M176" s="9"/>
      <c r="N176" s="277"/>
      <c r="O176" s="277"/>
      <c r="P176" s="278">
        <v>0</v>
      </c>
      <c r="Q176" s="279" t="s">
        <v>4</v>
      </c>
      <c r="R176" s="280"/>
      <c r="S176" s="277"/>
      <c r="T176" s="281"/>
      <c r="U176" s="9"/>
      <c r="V176" s="9"/>
      <c r="W176" s="9"/>
      <c r="X176" s="9"/>
      <c r="Y176" s="9">
        <v>1</v>
      </c>
      <c r="Z176" s="9"/>
      <c r="AA176" s="9"/>
      <c r="AB176" s="9"/>
      <c r="AC176" s="9"/>
      <c r="AD176" s="9"/>
      <c r="AE176" s="9"/>
      <c r="AF176" s="9"/>
      <c r="AG176" s="9"/>
      <c r="AH176" s="9"/>
      <c r="AI176" s="282"/>
      <c r="AJ176" s="31" t="s">
        <v>1542</v>
      </c>
      <c r="AK176" s="275"/>
      <c r="AL176" s="280"/>
    </row>
    <row r="177" spans="1:206" x14ac:dyDescent="0.25">
      <c r="A177" s="31" t="s">
        <v>2140</v>
      </c>
      <c r="B177" s="275" t="s">
        <v>410</v>
      </c>
      <c r="C177" s="9" t="s">
        <v>1418</v>
      </c>
      <c r="D177" s="9" t="s">
        <v>16</v>
      </c>
      <c r="E177" s="276"/>
      <c r="F177" s="9"/>
      <c r="G177" s="9"/>
      <c r="H177" s="9"/>
      <c r="I177" s="9"/>
      <c r="J177" s="9"/>
      <c r="K177" s="9"/>
      <c r="L177" s="275"/>
      <c r="M177" s="9"/>
      <c r="N177" s="277"/>
      <c r="O177" s="277"/>
      <c r="P177" s="278">
        <v>0</v>
      </c>
      <c r="Q177" s="279" t="s">
        <v>4</v>
      </c>
      <c r="R177" s="280"/>
      <c r="S177" s="277"/>
      <c r="T177" s="281"/>
      <c r="U177" s="9"/>
      <c r="V177" s="9"/>
      <c r="W177" s="9"/>
      <c r="X177" s="9"/>
      <c r="Y177" s="9">
        <v>1</v>
      </c>
      <c r="Z177" s="9"/>
      <c r="AA177" s="9"/>
      <c r="AB177" s="9"/>
      <c r="AC177" s="9"/>
      <c r="AD177" s="9"/>
      <c r="AE177" s="9"/>
      <c r="AF177" s="9"/>
      <c r="AG177" s="9"/>
      <c r="AH177" s="9"/>
      <c r="AI177" s="282"/>
      <c r="AJ177" s="31" t="s">
        <v>1542</v>
      </c>
      <c r="AK177" s="275"/>
      <c r="AL177" s="280"/>
    </row>
    <row r="178" spans="1:206" ht="75" x14ac:dyDescent="0.25">
      <c r="A178" s="31" t="s">
        <v>596</v>
      </c>
      <c r="B178" s="275" t="s">
        <v>348</v>
      </c>
      <c r="C178" s="9" t="s">
        <v>1025</v>
      </c>
      <c r="D178" s="9"/>
      <c r="E178" s="276"/>
      <c r="F178" s="9"/>
      <c r="G178" s="9"/>
      <c r="H178" s="9"/>
      <c r="I178" s="9"/>
      <c r="J178" s="9"/>
      <c r="K178" s="9"/>
      <c r="L178" s="275"/>
      <c r="M178" s="9"/>
      <c r="N178" s="277"/>
      <c r="O178" s="277"/>
      <c r="P178" s="278"/>
      <c r="Q178" s="279">
        <v>46204</v>
      </c>
      <c r="R178" s="280"/>
      <c r="S178" s="277"/>
      <c r="T178" s="281"/>
      <c r="U178" s="9"/>
      <c r="V178" s="9"/>
      <c r="W178" s="9"/>
      <c r="X178" s="9"/>
      <c r="Y178" s="9"/>
      <c r="Z178" s="9"/>
      <c r="AA178" s="9"/>
      <c r="AB178" s="9"/>
      <c r="AC178" s="9"/>
      <c r="AD178" s="9"/>
      <c r="AE178" s="9"/>
      <c r="AF178" s="9"/>
      <c r="AG178" s="9"/>
      <c r="AH178" s="9"/>
      <c r="AI178" s="282"/>
      <c r="AJ178" s="31" t="s">
        <v>845</v>
      </c>
      <c r="AK178" s="275"/>
      <c r="AL178" s="280"/>
    </row>
    <row r="179" spans="1:206" ht="45" x14ac:dyDescent="0.25">
      <c r="A179" s="31" t="s">
        <v>597</v>
      </c>
      <c r="B179" s="275" t="s">
        <v>286</v>
      </c>
      <c r="C179" s="9" t="s">
        <v>1026</v>
      </c>
      <c r="D179" s="9"/>
      <c r="E179" s="276"/>
      <c r="F179" s="9"/>
      <c r="G179" s="9"/>
      <c r="H179" s="9"/>
      <c r="I179" s="9"/>
      <c r="J179" s="9"/>
      <c r="K179" s="9"/>
      <c r="L179" s="275"/>
      <c r="M179" s="9"/>
      <c r="N179" s="277"/>
      <c r="O179" s="277"/>
      <c r="P179" s="278"/>
      <c r="Q179" s="279">
        <v>46326</v>
      </c>
      <c r="R179" s="280"/>
      <c r="S179" s="277"/>
      <c r="T179" s="281"/>
      <c r="U179" s="9"/>
      <c r="V179" s="9"/>
      <c r="W179" s="9"/>
      <c r="X179" s="9"/>
      <c r="Y179" s="9"/>
      <c r="Z179" s="9"/>
      <c r="AA179" s="9"/>
      <c r="AB179" s="9"/>
      <c r="AC179" s="9"/>
      <c r="AD179" s="9"/>
      <c r="AE179" s="9"/>
      <c r="AF179" s="9"/>
      <c r="AG179" s="9"/>
      <c r="AH179" s="9"/>
      <c r="AI179" s="282"/>
      <c r="AJ179" s="31" t="s">
        <v>846</v>
      </c>
      <c r="AK179" s="275"/>
      <c r="AL179" s="280"/>
    </row>
    <row r="180" spans="1:206" ht="30" x14ac:dyDescent="0.25">
      <c r="A180" s="31" t="s">
        <v>598</v>
      </c>
      <c r="B180" s="275" t="s">
        <v>286</v>
      </c>
      <c r="C180" s="9" t="s">
        <v>1028</v>
      </c>
      <c r="D180" s="9"/>
      <c r="E180" s="276"/>
      <c r="F180" s="9"/>
      <c r="G180" s="9"/>
      <c r="H180" s="9"/>
      <c r="I180" s="9"/>
      <c r="J180" s="9"/>
      <c r="K180" s="9"/>
      <c r="L180" s="275"/>
      <c r="M180" s="9"/>
      <c r="N180" s="277"/>
      <c r="O180" s="277"/>
      <c r="P180" s="278"/>
      <c r="Q180" s="279">
        <v>46326</v>
      </c>
      <c r="R180" s="280"/>
      <c r="S180" s="277"/>
      <c r="T180" s="281"/>
      <c r="U180" s="9"/>
      <c r="V180" s="9"/>
      <c r="W180" s="9"/>
      <c r="X180" s="9"/>
      <c r="Y180" s="9"/>
      <c r="Z180" s="9"/>
      <c r="AA180" s="9"/>
      <c r="AB180" s="9"/>
      <c r="AC180" s="9"/>
      <c r="AD180" s="9"/>
      <c r="AE180" s="9"/>
      <c r="AF180" s="9"/>
      <c r="AG180" s="9"/>
      <c r="AH180" s="9"/>
      <c r="AI180" s="282"/>
      <c r="AJ180" s="31" t="s">
        <v>847</v>
      </c>
      <c r="AK180" s="275"/>
      <c r="AL180" s="280"/>
    </row>
    <row r="181" spans="1:206" ht="30" x14ac:dyDescent="0.25">
      <c r="A181" s="31" t="s">
        <v>599</v>
      </c>
      <c r="B181" s="275" t="s">
        <v>286</v>
      </c>
      <c r="C181" s="9" t="s">
        <v>1030</v>
      </c>
      <c r="D181" s="9"/>
      <c r="E181" s="276"/>
      <c r="F181" s="9"/>
      <c r="G181" s="9"/>
      <c r="H181" s="9"/>
      <c r="I181" s="9"/>
      <c r="J181" s="9"/>
      <c r="K181" s="9"/>
      <c r="L181" s="275"/>
      <c r="M181" s="9"/>
      <c r="N181" s="277"/>
      <c r="O181" s="277"/>
      <c r="P181" s="278"/>
      <c r="Q181" s="279">
        <v>46326</v>
      </c>
      <c r="R181" s="280"/>
      <c r="S181" s="277"/>
      <c r="T181" s="281"/>
      <c r="U181" s="9"/>
      <c r="V181" s="9"/>
      <c r="W181" s="9"/>
      <c r="X181" s="9"/>
      <c r="Y181" s="9"/>
      <c r="Z181" s="9"/>
      <c r="AA181" s="9"/>
      <c r="AB181" s="9"/>
      <c r="AC181" s="9"/>
      <c r="AD181" s="9"/>
      <c r="AE181" s="9"/>
      <c r="AF181" s="9"/>
      <c r="AG181" s="9"/>
      <c r="AH181" s="9"/>
      <c r="AI181" s="282"/>
      <c r="AJ181" s="31" t="s">
        <v>847</v>
      </c>
      <c r="AK181" s="275"/>
      <c r="AL181" s="280"/>
    </row>
    <row r="182" spans="1:206" ht="30" x14ac:dyDescent="0.25">
      <c r="A182" s="31" t="s">
        <v>1244</v>
      </c>
      <c r="B182" s="275" t="s">
        <v>286</v>
      </c>
      <c r="C182" s="9" t="s">
        <v>1029</v>
      </c>
      <c r="D182" s="9"/>
      <c r="E182" s="276"/>
      <c r="F182" s="9"/>
      <c r="G182" s="9"/>
      <c r="H182" s="9"/>
      <c r="I182" s="9"/>
      <c r="J182" s="9"/>
      <c r="K182" s="9"/>
      <c r="L182" s="275"/>
      <c r="M182" s="9"/>
      <c r="N182" s="277"/>
      <c r="O182" s="277"/>
      <c r="P182" s="278"/>
      <c r="Q182" s="279">
        <v>44951</v>
      </c>
      <c r="R182" s="280"/>
      <c r="S182" s="277"/>
      <c r="T182" s="281"/>
      <c r="U182" s="9"/>
      <c r="V182" s="9"/>
      <c r="W182" s="9"/>
      <c r="X182" s="9"/>
      <c r="Y182" s="9"/>
      <c r="Z182" s="9"/>
      <c r="AA182" s="9"/>
      <c r="AB182" s="9"/>
      <c r="AC182" s="9"/>
      <c r="AD182" s="9"/>
      <c r="AE182" s="9"/>
      <c r="AF182" s="9"/>
      <c r="AG182" s="9"/>
      <c r="AH182" s="9"/>
      <c r="AI182" s="282"/>
      <c r="AJ182" s="31" t="s">
        <v>847</v>
      </c>
      <c r="AK182" s="275"/>
      <c r="AL182" s="280"/>
    </row>
    <row r="183" spans="1:206" ht="30" x14ac:dyDescent="0.25">
      <c r="A183" s="31" t="s">
        <v>1274</v>
      </c>
      <c r="B183" s="275" t="s">
        <v>286</v>
      </c>
      <c r="C183" s="9" t="s">
        <v>1027</v>
      </c>
      <c r="D183" s="9"/>
      <c r="E183" s="276"/>
      <c r="F183" s="9"/>
      <c r="G183" s="9"/>
      <c r="H183" s="9"/>
      <c r="I183" s="9"/>
      <c r="J183" s="9"/>
      <c r="K183" s="9"/>
      <c r="L183" s="275"/>
      <c r="M183" s="9"/>
      <c r="N183" s="277"/>
      <c r="O183" s="277"/>
      <c r="P183" s="278"/>
      <c r="Q183" s="279">
        <v>44951</v>
      </c>
      <c r="R183" s="280"/>
      <c r="S183" s="277"/>
      <c r="T183" s="281"/>
      <c r="U183" s="9"/>
      <c r="V183" s="9"/>
      <c r="W183" s="9"/>
      <c r="X183" s="9"/>
      <c r="Y183" s="9"/>
      <c r="Z183" s="9"/>
      <c r="AA183" s="9"/>
      <c r="AB183" s="9"/>
      <c r="AC183" s="9"/>
      <c r="AD183" s="9"/>
      <c r="AE183" s="9"/>
      <c r="AF183" s="9"/>
      <c r="AG183" s="9"/>
      <c r="AH183" s="9"/>
      <c r="AI183" s="282"/>
      <c r="AJ183" s="31" t="s">
        <v>847</v>
      </c>
      <c r="AK183" s="275"/>
      <c r="AL183" s="280"/>
    </row>
    <row r="184" spans="1:206" s="233" customFormat="1" ht="30" x14ac:dyDescent="0.25">
      <c r="A184" s="31" t="s">
        <v>600</v>
      </c>
      <c r="B184" s="275" t="s">
        <v>286</v>
      </c>
      <c r="C184" s="9" t="s">
        <v>1031</v>
      </c>
      <c r="D184" s="9"/>
      <c r="E184" s="276"/>
      <c r="F184" s="9"/>
      <c r="G184" s="9"/>
      <c r="H184" s="9"/>
      <c r="I184" s="9"/>
      <c r="J184" s="9"/>
      <c r="K184" s="9"/>
      <c r="L184" s="275"/>
      <c r="M184" s="9"/>
      <c r="N184" s="277"/>
      <c r="O184" s="277" t="s">
        <v>3</v>
      </c>
      <c r="P184" s="278"/>
      <c r="Q184" s="279">
        <v>46345</v>
      </c>
      <c r="R184" s="280"/>
      <c r="S184" s="277"/>
      <c r="T184" s="281"/>
      <c r="U184" s="9"/>
      <c r="V184" s="9"/>
      <c r="W184" s="9"/>
      <c r="X184" s="9"/>
      <c r="Y184" s="9"/>
      <c r="Z184" s="9"/>
      <c r="AA184" s="9"/>
      <c r="AB184" s="9"/>
      <c r="AC184" s="9"/>
      <c r="AD184" s="9"/>
      <c r="AE184" s="9"/>
      <c r="AF184" s="9"/>
      <c r="AG184" s="9"/>
      <c r="AH184" s="9"/>
      <c r="AI184" s="282"/>
      <c r="AJ184" s="31" t="s">
        <v>848</v>
      </c>
      <c r="AK184" s="275"/>
      <c r="AL184" s="280"/>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row>
    <row r="185" spans="1:206" s="233" customFormat="1" ht="30" x14ac:dyDescent="0.25">
      <c r="A185" s="31" t="s">
        <v>601</v>
      </c>
      <c r="B185" s="275" t="s">
        <v>286</v>
      </c>
      <c r="C185" s="9" t="s">
        <v>1032</v>
      </c>
      <c r="D185" s="9"/>
      <c r="E185" s="276"/>
      <c r="F185" s="9"/>
      <c r="G185" s="9"/>
      <c r="H185" s="9"/>
      <c r="I185" s="9"/>
      <c r="J185" s="9"/>
      <c r="K185" s="9"/>
      <c r="L185" s="275"/>
      <c r="M185" s="9"/>
      <c r="N185" s="277"/>
      <c r="O185" s="277" t="s">
        <v>3</v>
      </c>
      <c r="P185" s="278"/>
      <c r="Q185" s="279">
        <v>46345</v>
      </c>
      <c r="R185" s="280"/>
      <c r="S185" s="277"/>
      <c r="T185" s="281"/>
      <c r="U185" s="9"/>
      <c r="V185" s="9"/>
      <c r="W185" s="9"/>
      <c r="X185" s="9"/>
      <c r="Y185" s="9"/>
      <c r="Z185" s="9"/>
      <c r="AA185" s="9"/>
      <c r="AB185" s="9"/>
      <c r="AC185" s="9"/>
      <c r="AD185" s="9"/>
      <c r="AE185" s="9"/>
      <c r="AF185" s="9"/>
      <c r="AG185" s="9"/>
      <c r="AH185" s="9"/>
      <c r="AI185" s="282"/>
      <c r="AJ185" s="31" t="s">
        <v>848</v>
      </c>
      <c r="AK185" s="275"/>
      <c r="AL185" s="280"/>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row>
    <row r="186" spans="1:206" ht="30" x14ac:dyDescent="0.25">
      <c r="A186" s="31" t="s">
        <v>602</v>
      </c>
      <c r="B186" s="275" t="s">
        <v>286</v>
      </c>
      <c r="C186" s="9" t="s">
        <v>1033</v>
      </c>
      <c r="D186" s="9"/>
      <c r="E186" s="276"/>
      <c r="F186" s="9"/>
      <c r="G186" s="9"/>
      <c r="H186" s="9"/>
      <c r="I186" s="9"/>
      <c r="J186" s="9"/>
      <c r="K186" s="9"/>
      <c r="L186" s="275"/>
      <c r="M186" s="9"/>
      <c r="N186" s="277"/>
      <c r="O186" s="277"/>
      <c r="P186" s="278"/>
      <c r="Q186" s="279">
        <v>45237</v>
      </c>
      <c r="R186" s="280"/>
      <c r="S186" s="277"/>
      <c r="T186" s="281"/>
      <c r="U186" s="9"/>
      <c r="V186" s="9"/>
      <c r="W186" s="9"/>
      <c r="X186" s="9"/>
      <c r="Y186" s="9"/>
      <c r="Z186" s="9"/>
      <c r="AA186" s="9"/>
      <c r="AB186" s="9"/>
      <c r="AC186" s="9"/>
      <c r="AD186" s="9"/>
      <c r="AE186" s="9"/>
      <c r="AF186" s="9"/>
      <c r="AG186" s="9"/>
      <c r="AH186" s="9"/>
      <c r="AI186" s="282"/>
      <c r="AJ186" s="31" t="s">
        <v>849</v>
      </c>
      <c r="AK186" s="275"/>
      <c r="AL186" s="280"/>
    </row>
    <row r="187" spans="1:206" ht="30" x14ac:dyDescent="0.25">
      <c r="A187" s="31" t="s">
        <v>603</v>
      </c>
      <c r="B187" s="275" t="s">
        <v>286</v>
      </c>
      <c r="C187" s="9" t="s">
        <v>1034</v>
      </c>
      <c r="D187" s="9"/>
      <c r="E187" s="276"/>
      <c r="F187" s="9"/>
      <c r="G187" s="9"/>
      <c r="H187" s="9"/>
      <c r="I187" s="9"/>
      <c r="J187" s="9"/>
      <c r="K187" s="9"/>
      <c r="L187" s="275"/>
      <c r="M187" s="9"/>
      <c r="N187" s="277"/>
      <c r="O187" s="277"/>
      <c r="P187" s="278"/>
      <c r="Q187" s="279">
        <v>45069</v>
      </c>
      <c r="R187" s="280"/>
      <c r="S187" s="277"/>
      <c r="T187" s="281"/>
      <c r="U187" s="9"/>
      <c r="V187" s="9"/>
      <c r="W187" s="9"/>
      <c r="X187" s="9"/>
      <c r="Y187" s="9"/>
      <c r="Z187" s="9"/>
      <c r="AA187" s="9"/>
      <c r="AB187" s="9"/>
      <c r="AC187" s="9"/>
      <c r="AD187" s="9"/>
      <c r="AE187" s="9"/>
      <c r="AF187" s="9"/>
      <c r="AG187" s="9"/>
      <c r="AH187" s="9"/>
      <c r="AI187" s="282"/>
      <c r="AJ187" s="31" t="s">
        <v>850</v>
      </c>
      <c r="AK187" s="275"/>
      <c r="AL187" s="280"/>
    </row>
    <row r="188" spans="1:206" ht="30" x14ac:dyDescent="0.25">
      <c r="A188" s="31" t="s">
        <v>333</v>
      </c>
      <c r="B188" s="275" t="s">
        <v>286</v>
      </c>
      <c r="C188" s="9" t="s">
        <v>334</v>
      </c>
      <c r="D188" s="9"/>
      <c r="E188" s="276"/>
      <c r="F188" s="9"/>
      <c r="G188" s="9"/>
      <c r="H188" s="9"/>
      <c r="I188" s="9"/>
      <c r="J188" s="9"/>
      <c r="K188" s="9"/>
      <c r="L188" s="275"/>
      <c r="M188" s="9"/>
      <c r="N188" s="277"/>
      <c r="O188" s="277"/>
      <c r="P188" s="278"/>
      <c r="Q188" s="279">
        <v>45535</v>
      </c>
      <c r="R188" s="280"/>
      <c r="S188" s="277"/>
      <c r="T188" s="281"/>
      <c r="U188" s="9"/>
      <c r="V188" s="9"/>
      <c r="W188" s="9"/>
      <c r="X188" s="9"/>
      <c r="Y188" s="9"/>
      <c r="Z188" s="9"/>
      <c r="AA188" s="9"/>
      <c r="AB188" s="9"/>
      <c r="AC188" s="9"/>
      <c r="AD188" s="9"/>
      <c r="AE188" s="9"/>
      <c r="AF188" s="9"/>
      <c r="AG188" s="9"/>
      <c r="AH188" s="9"/>
      <c r="AI188" s="282"/>
      <c r="AJ188" s="31" t="s">
        <v>801</v>
      </c>
      <c r="AK188" s="275"/>
      <c r="AL188" s="280"/>
    </row>
    <row r="189" spans="1:206" ht="30" x14ac:dyDescent="0.25">
      <c r="A189" s="31" t="s">
        <v>604</v>
      </c>
      <c r="B189" s="275" t="s">
        <v>286</v>
      </c>
      <c r="C189" s="9" t="s">
        <v>1035</v>
      </c>
      <c r="D189" s="9"/>
      <c r="E189" s="276"/>
      <c r="F189" s="9"/>
      <c r="G189" s="9"/>
      <c r="H189" s="9"/>
      <c r="I189" s="9"/>
      <c r="J189" s="9"/>
      <c r="K189" s="9"/>
      <c r="L189" s="275"/>
      <c r="M189" s="9"/>
      <c r="N189" s="277"/>
      <c r="O189" s="277"/>
      <c r="P189" s="278"/>
      <c r="Q189" s="279">
        <v>46326</v>
      </c>
      <c r="R189" s="280"/>
      <c r="S189" s="277"/>
      <c r="T189" s="281"/>
      <c r="U189" s="9"/>
      <c r="V189" s="9"/>
      <c r="W189" s="9"/>
      <c r="X189" s="9"/>
      <c r="Y189" s="9"/>
      <c r="Z189" s="9"/>
      <c r="AA189" s="9"/>
      <c r="AB189" s="9"/>
      <c r="AC189" s="9"/>
      <c r="AD189" s="9"/>
      <c r="AE189" s="9"/>
      <c r="AF189" s="9"/>
      <c r="AG189" s="9"/>
      <c r="AH189" s="9"/>
      <c r="AI189" s="282"/>
      <c r="AJ189" s="31" t="s">
        <v>802</v>
      </c>
      <c r="AK189" s="275"/>
      <c r="AL189" s="280"/>
    </row>
    <row r="190" spans="1:206" ht="30" x14ac:dyDescent="0.25">
      <c r="A190" s="31" t="s">
        <v>605</v>
      </c>
      <c r="B190" s="275" t="s">
        <v>286</v>
      </c>
      <c r="C190" s="9" t="s">
        <v>1036</v>
      </c>
      <c r="D190" s="9"/>
      <c r="E190" s="276"/>
      <c r="F190" s="9"/>
      <c r="G190" s="9"/>
      <c r="H190" s="9"/>
      <c r="I190" s="9"/>
      <c r="J190" s="9"/>
      <c r="K190" s="9"/>
      <c r="L190" s="275"/>
      <c r="M190" s="9"/>
      <c r="N190" s="277"/>
      <c r="O190" s="277"/>
      <c r="P190" s="278"/>
      <c r="Q190" s="279">
        <v>46326</v>
      </c>
      <c r="R190" s="280"/>
      <c r="S190" s="277"/>
      <c r="T190" s="281"/>
      <c r="U190" s="9"/>
      <c r="V190" s="9"/>
      <c r="W190" s="9"/>
      <c r="X190" s="9"/>
      <c r="Y190" s="9"/>
      <c r="Z190" s="9"/>
      <c r="AA190" s="9"/>
      <c r="AB190" s="9"/>
      <c r="AC190" s="9"/>
      <c r="AD190" s="9"/>
      <c r="AE190" s="9"/>
      <c r="AF190" s="9"/>
      <c r="AG190" s="9"/>
      <c r="AH190" s="9"/>
      <c r="AI190" s="282"/>
      <c r="AJ190" s="31" t="s">
        <v>851</v>
      </c>
      <c r="AK190" s="275"/>
      <c r="AL190" s="280"/>
    </row>
    <row r="191" spans="1:206" ht="30" x14ac:dyDescent="0.25">
      <c r="A191" s="31" t="s">
        <v>606</v>
      </c>
      <c r="B191" s="275" t="s">
        <v>286</v>
      </c>
      <c r="C191" s="9" t="s">
        <v>1037</v>
      </c>
      <c r="D191" s="9"/>
      <c r="E191" s="276"/>
      <c r="F191" s="9"/>
      <c r="G191" s="9"/>
      <c r="H191" s="9"/>
      <c r="I191" s="9"/>
      <c r="J191" s="9"/>
      <c r="K191" s="9"/>
      <c r="L191" s="275"/>
      <c r="M191" s="9"/>
      <c r="N191" s="277"/>
      <c r="O191" s="277"/>
      <c r="P191" s="278"/>
      <c r="Q191" s="279">
        <v>46326</v>
      </c>
      <c r="R191" s="280"/>
      <c r="S191" s="277"/>
      <c r="T191" s="281"/>
      <c r="U191" s="9"/>
      <c r="V191" s="9"/>
      <c r="W191" s="9"/>
      <c r="X191" s="9"/>
      <c r="Y191" s="9"/>
      <c r="Z191" s="9"/>
      <c r="AA191" s="9"/>
      <c r="AB191" s="9"/>
      <c r="AC191" s="9"/>
      <c r="AD191" s="9"/>
      <c r="AE191" s="9"/>
      <c r="AF191" s="9"/>
      <c r="AG191" s="9"/>
      <c r="AH191" s="9"/>
      <c r="AI191" s="282"/>
      <c r="AJ191" s="31" t="s">
        <v>837</v>
      </c>
      <c r="AK191" s="275"/>
      <c r="AL191" s="280"/>
    </row>
    <row r="192" spans="1:206" ht="30" x14ac:dyDescent="0.25">
      <c r="A192" s="31" t="s">
        <v>607</v>
      </c>
      <c r="B192" s="275" t="s">
        <v>286</v>
      </c>
      <c r="C192" s="9" t="s">
        <v>1038</v>
      </c>
      <c r="D192" s="9"/>
      <c r="E192" s="276"/>
      <c r="F192" s="9"/>
      <c r="G192" s="9"/>
      <c r="H192" s="9"/>
      <c r="I192" s="9"/>
      <c r="J192" s="9"/>
      <c r="K192" s="9"/>
      <c r="L192" s="275"/>
      <c r="M192" s="9"/>
      <c r="N192" s="277"/>
      <c r="O192" s="277"/>
      <c r="P192" s="278"/>
      <c r="Q192" s="279">
        <v>46326</v>
      </c>
      <c r="R192" s="280"/>
      <c r="S192" s="277"/>
      <c r="T192" s="281"/>
      <c r="U192" s="9"/>
      <c r="V192" s="9"/>
      <c r="W192" s="9"/>
      <c r="X192" s="9"/>
      <c r="Y192" s="9"/>
      <c r="Z192" s="9"/>
      <c r="AA192" s="9"/>
      <c r="AB192" s="9"/>
      <c r="AC192" s="9"/>
      <c r="AD192" s="9"/>
      <c r="AE192" s="9"/>
      <c r="AF192" s="9"/>
      <c r="AG192" s="9"/>
      <c r="AH192" s="9"/>
      <c r="AI192" s="282"/>
      <c r="AJ192" s="31" t="s">
        <v>851</v>
      </c>
      <c r="AK192" s="275"/>
      <c r="AL192" s="280"/>
    </row>
    <row r="193" spans="1:206" x14ac:dyDescent="0.25">
      <c r="A193" s="31" t="s">
        <v>1620</v>
      </c>
      <c r="B193" s="275" t="s">
        <v>321</v>
      </c>
      <c r="C193" s="9" t="s">
        <v>1869</v>
      </c>
      <c r="D193" s="9" t="s">
        <v>15</v>
      </c>
      <c r="E193" s="276"/>
      <c r="F193" s="9"/>
      <c r="G193" s="9"/>
      <c r="H193" s="9"/>
      <c r="I193" s="9"/>
      <c r="J193" s="9"/>
      <c r="K193" s="9"/>
      <c r="L193" s="275"/>
      <c r="M193" s="9"/>
      <c r="N193" s="277"/>
      <c r="O193" s="277"/>
      <c r="P193" s="278">
        <v>0</v>
      </c>
      <c r="Q193" s="279" t="s">
        <v>4</v>
      </c>
      <c r="R193" s="280"/>
      <c r="S193" s="277"/>
      <c r="T193" s="281"/>
      <c r="U193" s="9"/>
      <c r="V193" s="9">
        <v>2</v>
      </c>
      <c r="W193" s="9">
        <v>2</v>
      </c>
      <c r="X193" s="9"/>
      <c r="Y193" s="9">
        <v>2</v>
      </c>
      <c r="Z193" s="9"/>
      <c r="AA193" s="9"/>
      <c r="AB193" s="9">
        <v>2</v>
      </c>
      <c r="AC193" s="9"/>
      <c r="AD193" s="9">
        <v>2</v>
      </c>
      <c r="AE193" s="9">
        <v>2</v>
      </c>
      <c r="AF193" s="9"/>
      <c r="AG193" s="9">
        <v>2</v>
      </c>
      <c r="AH193" s="9"/>
      <c r="AI193" s="282"/>
      <c r="AJ193" s="31" t="s">
        <v>2096</v>
      </c>
      <c r="AK193" s="275"/>
      <c r="AL193" s="280"/>
    </row>
    <row r="194" spans="1:206" x14ac:dyDescent="0.25">
      <c r="A194" s="31" t="s">
        <v>1621</v>
      </c>
      <c r="B194" s="275" t="s">
        <v>379</v>
      </c>
      <c r="C194" s="9" t="s">
        <v>1870</v>
      </c>
      <c r="D194" s="9" t="s">
        <v>15</v>
      </c>
      <c r="E194" s="276"/>
      <c r="F194" s="9"/>
      <c r="G194" s="9"/>
      <c r="H194" s="9"/>
      <c r="I194" s="9">
        <v>6</v>
      </c>
      <c r="J194" s="9"/>
      <c r="K194" s="9"/>
      <c r="L194" s="275"/>
      <c r="M194" s="9"/>
      <c r="N194" s="277"/>
      <c r="O194" s="277"/>
      <c r="P194" s="278">
        <v>0</v>
      </c>
      <c r="Q194" s="279" t="s">
        <v>4</v>
      </c>
      <c r="R194" s="280"/>
      <c r="S194" s="277"/>
      <c r="T194" s="281">
        <v>2</v>
      </c>
      <c r="U194" s="9"/>
      <c r="V194" s="9"/>
      <c r="W194" s="9"/>
      <c r="X194" s="9"/>
      <c r="Y194" s="9"/>
      <c r="Z194" s="9"/>
      <c r="AA194" s="9"/>
      <c r="AB194" s="9"/>
      <c r="AC194" s="9"/>
      <c r="AD194" s="9"/>
      <c r="AE194" s="9"/>
      <c r="AF194" s="9"/>
      <c r="AG194" s="9"/>
      <c r="AH194" s="9"/>
      <c r="AI194" s="282"/>
      <c r="AJ194" s="31" t="s">
        <v>2084</v>
      </c>
      <c r="AK194" s="275" t="s">
        <v>2071</v>
      </c>
      <c r="AL194" s="280" t="s">
        <v>2083</v>
      </c>
    </row>
    <row r="195" spans="1:206" s="233" customFormat="1" ht="45" x14ac:dyDescent="0.25">
      <c r="A195" s="31" t="s">
        <v>608</v>
      </c>
      <c r="B195" s="275" t="s">
        <v>436</v>
      </c>
      <c r="C195" s="9" t="s">
        <v>1039</v>
      </c>
      <c r="D195" s="9"/>
      <c r="E195" s="276"/>
      <c r="F195" s="9"/>
      <c r="G195" s="9"/>
      <c r="H195" s="9"/>
      <c r="I195" s="9"/>
      <c r="J195" s="9"/>
      <c r="K195" s="9"/>
      <c r="L195" s="275"/>
      <c r="M195" s="9"/>
      <c r="N195" s="277"/>
      <c r="O195" s="277"/>
      <c r="P195" s="278"/>
      <c r="Q195" s="279">
        <v>45199</v>
      </c>
      <c r="R195" s="280"/>
      <c r="S195" s="277"/>
      <c r="T195" s="281"/>
      <c r="U195" s="9"/>
      <c r="V195" s="9"/>
      <c r="W195" s="9"/>
      <c r="X195" s="9"/>
      <c r="Y195" s="9"/>
      <c r="Z195" s="9"/>
      <c r="AA195" s="9"/>
      <c r="AB195" s="9"/>
      <c r="AC195" s="9"/>
      <c r="AD195" s="9"/>
      <c r="AE195" s="9"/>
      <c r="AF195" s="9"/>
      <c r="AG195" s="9"/>
      <c r="AH195" s="9"/>
      <c r="AI195" s="282"/>
      <c r="AJ195" s="31" t="s">
        <v>804</v>
      </c>
      <c r="AK195" s="275"/>
      <c r="AL195" s="280"/>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row>
    <row r="196" spans="1:206" x14ac:dyDescent="0.25">
      <c r="A196" s="31" t="s">
        <v>609</v>
      </c>
      <c r="B196" s="275" t="s">
        <v>955</v>
      </c>
      <c r="C196" s="9" t="s">
        <v>1040</v>
      </c>
      <c r="D196" s="9"/>
      <c r="E196" s="276"/>
      <c r="F196" s="9"/>
      <c r="G196" s="9"/>
      <c r="H196" s="9"/>
      <c r="I196" s="9"/>
      <c r="J196" s="9"/>
      <c r="K196" s="9"/>
      <c r="L196" s="275"/>
      <c r="M196" s="9"/>
      <c r="N196" s="277"/>
      <c r="O196" s="277"/>
      <c r="P196" s="278"/>
      <c r="Q196" s="279">
        <v>46660</v>
      </c>
      <c r="R196" s="280"/>
      <c r="S196" s="277"/>
      <c r="T196" s="281"/>
      <c r="U196" s="9"/>
      <c r="V196" s="9"/>
      <c r="W196" s="9"/>
      <c r="X196" s="9"/>
      <c r="Y196" s="9"/>
      <c r="Z196" s="9"/>
      <c r="AA196" s="9"/>
      <c r="AB196" s="9"/>
      <c r="AC196" s="9"/>
      <c r="AD196" s="9"/>
      <c r="AE196" s="9"/>
      <c r="AF196" s="9"/>
      <c r="AG196" s="9"/>
      <c r="AH196" s="9"/>
      <c r="AI196" s="282"/>
      <c r="AJ196" s="31" t="s">
        <v>852</v>
      </c>
      <c r="AK196" s="275"/>
      <c r="AL196" s="280"/>
    </row>
    <row r="197" spans="1:206" ht="45" x14ac:dyDescent="0.25">
      <c r="A197" s="31" t="s">
        <v>2174</v>
      </c>
      <c r="B197" s="275" t="s">
        <v>310</v>
      </c>
      <c r="C197" s="9" t="s">
        <v>2249</v>
      </c>
      <c r="D197" s="9" t="s">
        <v>2332</v>
      </c>
      <c r="E197" s="276"/>
      <c r="F197" s="9"/>
      <c r="G197" s="9"/>
      <c r="H197" s="9"/>
      <c r="I197" s="9"/>
      <c r="J197" s="9"/>
      <c r="K197" s="9"/>
      <c r="L197" s="275" t="s">
        <v>2333</v>
      </c>
      <c r="M197" s="9"/>
      <c r="N197" s="277"/>
      <c r="O197" s="277"/>
      <c r="P197" s="278">
        <v>0</v>
      </c>
      <c r="Q197" s="279" t="s">
        <v>4</v>
      </c>
      <c r="R197" s="280"/>
      <c r="S197" s="277"/>
      <c r="T197" s="281">
        <v>2</v>
      </c>
      <c r="U197" s="9">
        <v>2</v>
      </c>
      <c r="V197" s="9">
        <v>2</v>
      </c>
      <c r="W197" s="9">
        <v>2</v>
      </c>
      <c r="X197" s="9">
        <v>2</v>
      </c>
      <c r="Y197" s="9">
        <v>2</v>
      </c>
      <c r="Z197" s="9">
        <v>2</v>
      </c>
      <c r="AA197" s="9">
        <v>2</v>
      </c>
      <c r="AB197" s="9">
        <v>2</v>
      </c>
      <c r="AC197" s="9">
        <v>2</v>
      </c>
      <c r="AD197" s="9">
        <v>2</v>
      </c>
      <c r="AE197" s="9">
        <v>2</v>
      </c>
      <c r="AF197" s="9">
        <v>2</v>
      </c>
      <c r="AG197" s="9">
        <v>2</v>
      </c>
      <c r="AH197" s="9">
        <v>2</v>
      </c>
      <c r="AI197" s="282"/>
      <c r="AJ197" s="31" t="s">
        <v>2337</v>
      </c>
      <c r="AK197" s="275"/>
      <c r="AL197" s="280"/>
    </row>
    <row r="198" spans="1:206" x14ac:dyDescent="0.25">
      <c r="A198" s="31" t="s">
        <v>610</v>
      </c>
      <c r="B198" s="275" t="s">
        <v>410</v>
      </c>
      <c r="C198" s="9" t="s">
        <v>1420</v>
      </c>
      <c r="D198" s="9" t="s">
        <v>16</v>
      </c>
      <c r="E198" s="276"/>
      <c r="F198" s="9"/>
      <c r="G198" s="9"/>
      <c r="H198" s="9">
        <v>20</v>
      </c>
      <c r="I198" s="9"/>
      <c r="J198" s="9"/>
      <c r="K198" s="9"/>
      <c r="L198" s="275"/>
      <c r="M198" s="9"/>
      <c r="N198" s="277"/>
      <c r="O198" s="277"/>
      <c r="P198" s="278">
        <v>3</v>
      </c>
      <c r="Q198" s="279" t="s">
        <v>4</v>
      </c>
      <c r="R198" s="280"/>
      <c r="S198" s="277"/>
      <c r="T198" s="281">
        <v>1</v>
      </c>
      <c r="U198" s="9">
        <v>1</v>
      </c>
      <c r="V198" s="9"/>
      <c r="W198" s="9"/>
      <c r="X198" s="9"/>
      <c r="Y198" s="9">
        <v>1</v>
      </c>
      <c r="Z198" s="9"/>
      <c r="AA198" s="9"/>
      <c r="AB198" s="9"/>
      <c r="AC198" s="9"/>
      <c r="AD198" s="9"/>
      <c r="AE198" s="9"/>
      <c r="AF198" s="9"/>
      <c r="AG198" s="9"/>
      <c r="AH198" s="9"/>
      <c r="AI198" s="282"/>
      <c r="AJ198" s="31" t="s">
        <v>1530</v>
      </c>
      <c r="AK198" s="275"/>
      <c r="AL198" s="280"/>
    </row>
    <row r="199" spans="1:206" ht="75" x14ac:dyDescent="0.25">
      <c r="A199" s="31" t="s">
        <v>2141</v>
      </c>
      <c r="B199" s="275" t="s">
        <v>294</v>
      </c>
      <c r="C199" s="9" t="s">
        <v>335</v>
      </c>
      <c r="D199" s="9"/>
      <c r="E199" s="276"/>
      <c r="F199" s="9"/>
      <c r="G199" s="9"/>
      <c r="H199" s="9"/>
      <c r="I199" s="9"/>
      <c r="J199" s="9"/>
      <c r="K199" s="9"/>
      <c r="L199" s="275"/>
      <c r="M199" s="9"/>
      <c r="N199" s="277"/>
      <c r="O199" s="277"/>
      <c r="P199" s="278"/>
      <c r="Q199" s="279">
        <v>45604</v>
      </c>
      <c r="R199" s="280"/>
      <c r="S199" s="277"/>
      <c r="T199" s="281"/>
      <c r="U199" s="9"/>
      <c r="V199" s="9"/>
      <c r="W199" s="9"/>
      <c r="X199" s="9"/>
      <c r="Y199" s="9"/>
      <c r="Z199" s="9"/>
      <c r="AA199" s="9"/>
      <c r="AB199" s="9"/>
      <c r="AC199" s="9"/>
      <c r="AD199" s="9"/>
      <c r="AE199" s="9"/>
      <c r="AF199" s="9"/>
      <c r="AG199" s="9"/>
      <c r="AH199" s="9"/>
      <c r="AI199" s="282"/>
      <c r="AJ199" s="31" t="s">
        <v>853</v>
      </c>
      <c r="AK199" s="275"/>
      <c r="AL199" s="280"/>
    </row>
    <row r="200" spans="1:206" x14ac:dyDescent="0.25">
      <c r="A200" s="31" t="s">
        <v>1622</v>
      </c>
      <c r="B200" s="275" t="s">
        <v>273</v>
      </c>
      <c r="C200" s="9" t="s">
        <v>1871</v>
      </c>
      <c r="D200" s="9" t="s">
        <v>15</v>
      </c>
      <c r="E200" s="276"/>
      <c r="F200" s="9"/>
      <c r="G200" s="9"/>
      <c r="H200" s="9"/>
      <c r="I200" s="9"/>
      <c r="J200" s="9"/>
      <c r="K200" s="9"/>
      <c r="L200" s="275"/>
      <c r="M200" s="9"/>
      <c r="N200" s="277"/>
      <c r="O200" s="277"/>
      <c r="P200" s="278">
        <v>0</v>
      </c>
      <c r="Q200" s="279" t="s">
        <v>4</v>
      </c>
      <c r="R200" s="280"/>
      <c r="S200" s="277"/>
      <c r="T200" s="281"/>
      <c r="U200" s="9"/>
      <c r="V200" s="9">
        <v>2</v>
      </c>
      <c r="W200" s="9">
        <v>2</v>
      </c>
      <c r="X200" s="9"/>
      <c r="Y200" s="9">
        <v>2</v>
      </c>
      <c r="Z200" s="9"/>
      <c r="AA200" s="9"/>
      <c r="AB200" s="9">
        <v>2</v>
      </c>
      <c r="AC200" s="9"/>
      <c r="AD200" s="9">
        <v>2</v>
      </c>
      <c r="AE200" s="9">
        <v>2</v>
      </c>
      <c r="AF200" s="9"/>
      <c r="AG200" s="9">
        <v>2</v>
      </c>
      <c r="AH200" s="9"/>
      <c r="AI200" s="282"/>
      <c r="AJ200" s="31" t="s">
        <v>2096</v>
      </c>
      <c r="AK200" s="275"/>
      <c r="AL200" s="280"/>
    </row>
    <row r="201" spans="1:206" x14ac:dyDescent="0.25">
      <c r="A201" s="31" t="s">
        <v>1623</v>
      </c>
      <c r="B201" s="275" t="s">
        <v>280</v>
      </c>
      <c r="C201" s="9" t="s">
        <v>1872</v>
      </c>
      <c r="D201" s="9" t="s">
        <v>15</v>
      </c>
      <c r="E201" s="276"/>
      <c r="F201" s="9"/>
      <c r="G201" s="9"/>
      <c r="H201" s="9"/>
      <c r="I201" s="9"/>
      <c r="J201" s="9"/>
      <c r="K201" s="9"/>
      <c r="L201" s="275"/>
      <c r="M201" s="9"/>
      <c r="N201" s="277"/>
      <c r="O201" s="277"/>
      <c r="P201" s="278">
        <v>0</v>
      </c>
      <c r="Q201" s="279" t="s">
        <v>4</v>
      </c>
      <c r="R201" s="280"/>
      <c r="S201" s="277"/>
      <c r="T201" s="281"/>
      <c r="U201" s="9"/>
      <c r="V201" s="9">
        <v>2</v>
      </c>
      <c r="W201" s="9">
        <v>2</v>
      </c>
      <c r="X201" s="9"/>
      <c r="Y201" s="9">
        <v>2</v>
      </c>
      <c r="Z201" s="9"/>
      <c r="AA201" s="9"/>
      <c r="AB201" s="9">
        <v>2</v>
      </c>
      <c r="AC201" s="9"/>
      <c r="AD201" s="9">
        <v>2</v>
      </c>
      <c r="AE201" s="9">
        <v>2</v>
      </c>
      <c r="AF201" s="9"/>
      <c r="AG201" s="9">
        <v>2</v>
      </c>
      <c r="AH201" s="9"/>
      <c r="AI201" s="282"/>
      <c r="AJ201" s="31" t="s">
        <v>2096</v>
      </c>
      <c r="AK201" s="275"/>
      <c r="AL201" s="280"/>
    </row>
    <row r="202" spans="1:206" ht="30" x14ac:dyDescent="0.25">
      <c r="A202" s="31" t="s">
        <v>611</v>
      </c>
      <c r="B202" s="275" t="s">
        <v>946</v>
      </c>
      <c r="C202" s="9" t="s">
        <v>1041</v>
      </c>
      <c r="D202" s="9"/>
      <c r="E202" s="276"/>
      <c r="F202" s="9"/>
      <c r="G202" s="9"/>
      <c r="H202" s="9"/>
      <c r="I202" s="9"/>
      <c r="J202" s="9"/>
      <c r="K202" s="9"/>
      <c r="L202" s="275"/>
      <c r="M202" s="9"/>
      <c r="N202" s="277"/>
      <c r="O202" s="277"/>
      <c r="P202" s="278"/>
      <c r="Q202" s="279">
        <v>46310</v>
      </c>
      <c r="R202" s="280"/>
      <c r="S202" s="277"/>
      <c r="T202" s="281"/>
      <c r="U202" s="9"/>
      <c r="V202" s="9"/>
      <c r="W202" s="9"/>
      <c r="X202" s="9"/>
      <c r="Y202" s="9"/>
      <c r="Z202" s="9"/>
      <c r="AA202" s="9"/>
      <c r="AB202" s="9"/>
      <c r="AC202" s="9"/>
      <c r="AD202" s="9"/>
      <c r="AE202" s="9"/>
      <c r="AF202" s="9"/>
      <c r="AG202" s="9"/>
      <c r="AH202" s="9"/>
      <c r="AI202" s="282"/>
      <c r="AJ202" s="31" t="s">
        <v>827</v>
      </c>
      <c r="AK202" s="275"/>
      <c r="AL202" s="280"/>
    </row>
    <row r="203" spans="1:206" x14ac:dyDescent="0.25">
      <c r="A203" s="31" t="s">
        <v>1624</v>
      </c>
      <c r="B203" s="275" t="s">
        <v>379</v>
      </c>
      <c r="C203" s="9" t="s">
        <v>1873</v>
      </c>
      <c r="D203" s="9" t="s">
        <v>15</v>
      </c>
      <c r="E203" s="276"/>
      <c r="F203" s="9"/>
      <c r="G203" s="9"/>
      <c r="H203" s="9"/>
      <c r="I203" s="9"/>
      <c r="J203" s="9"/>
      <c r="K203" s="9">
        <v>1</v>
      </c>
      <c r="L203" s="275"/>
      <c r="M203" s="9"/>
      <c r="N203" s="277"/>
      <c r="O203" s="277"/>
      <c r="P203" s="278">
        <v>18</v>
      </c>
      <c r="Q203" s="279" t="s">
        <v>4</v>
      </c>
      <c r="R203" s="280"/>
      <c r="S203" s="277"/>
      <c r="T203" s="281">
        <v>2</v>
      </c>
      <c r="U203" s="9">
        <v>2</v>
      </c>
      <c r="V203" s="9"/>
      <c r="W203" s="9"/>
      <c r="X203" s="9"/>
      <c r="Y203" s="9"/>
      <c r="Z203" s="9"/>
      <c r="AA203" s="9"/>
      <c r="AB203" s="9"/>
      <c r="AC203" s="9"/>
      <c r="AD203" s="9"/>
      <c r="AE203" s="9"/>
      <c r="AF203" s="9"/>
      <c r="AG203" s="9"/>
      <c r="AH203" s="9"/>
      <c r="AI203" s="282"/>
      <c r="AJ203" s="31" t="s">
        <v>820</v>
      </c>
      <c r="AK203" s="275" t="s">
        <v>2063</v>
      </c>
      <c r="AL203" s="280"/>
    </row>
    <row r="204" spans="1:206" x14ac:dyDescent="0.25">
      <c r="A204" s="31" t="s">
        <v>1293</v>
      </c>
      <c r="B204" s="275" t="s">
        <v>410</v>
      </c>
      <c r="C204" s="9" t="s">
        <v>1421</v>
      </c>
      <c r="D204" s="9" t="s">
        <v>16</v>
      </c>
      <c r="E204" s="276"/>
      <c r="F204" s="9"/>
      <c r="G204" s="9"/>
      <c r="H204" s="9">
        <v>6</v>
      </c>
      <c r="I204" s="9"/>
      <c r="J204" s="9"/>
      <c r="K204" s="9">
        <v>1</v>
      </c>
      <c r="L204" s="275"/>
      <c r="M204" s="9"/>
      <c r="N204" s="277"/>
      <c r="O204" s="277"/>
      <c r="P204" s="278">
        <v>1</v>
      </c>
      <c r="Q204" s="279" t="s">
        <v>4</v>
      </c>
      <c r="R204" s="280"/>
      <c r="S204" s="277"/>
      <c r="T204" s="281"/>
      <c r="U204" s="9"/>
      <c r="V204" s="9"/>
      <c r="W204" s="9"/>
      <c r="X204" s="9"/>
      <c r="Y204" s="9">
        <v>1</v>
      </c>
      <c r="Z204" s="9"/>
      <c r="AA204" s="9"/>
      <c r="AB204" s="9"/>
      <c r="AC204" s="9"/>
      <c r="AD204" s="9"/>
      <c r="AE204" s="9"/>
      <c r="AF204" s="9"/>
      <c r="AG204" s="9"/>
      <c r="AH204" s="9"/>
      <c r="AI204" s="282"/>
      <c r="AJ204" s="31" t="s">
        <v>1543</v>
      </c>
      <c r="AK204" s="275" t="s">
        <v>1530</v>
      </c>
      <c r="AL204" s="280"/>
    </row>
    <row r="205" spans="1:206" x14ac:dyDescent="0.25">
      <c r="A205" s="31" t="s">
        <v>1294</v>
      </c>
      <c r="B205" s="275" t="s">
        <v>321</v>
      </c>
      <c r="C205" s="9" t="s">
        <v>1422</v>
      </c>
      <c r="D205" s="9" t="s">
        <v>16</v>
      </c>
      <c r="E205" s="276"/>
      <c r="F205" s="9"/>
      <c r="G205" s="9"/>
      <c r="H205" s="9"/>
      <c r="I205" s="9"/>
      <c r="J205" s="9"/>
      <c r="K205" s="9"/>
      <c r="L205" s="275"/>
      <c r="M205" s="9"/>
      <c r="N205" s="277"/>
      <c r="O205" s="277"/>
      <c r="P205" s="278">
        <v>1</v>
      </c>
      <c r="Q205" s="279" t="s">
        <v>4</v>
      </c>
      <c r="R205" s="280"/>
      <c r="S205" s="277"/>
      <c r="T205" s="281">
        <v>1</v>
      </c>
      <c r="U205" s="9">
        <v>1</v>
      </c>
      <c r="V205" s="9"/>
      <c r="W205" s="9"/>
      <c r="X205" s="9"/>
      <c r="Y205" s="9">
        <v>1</v>
      </c>
      <c r="Z205" s="9"/>
      <c r="AA205" s="9"/>
      <c r="AB205" s="9"/>
      <c r="AC205" s="9"/>
      <c r="AD205" s="9"/>
      <c r="AE205" s="9"/>
      <c r="AF205" s="9"/>
      <c r="AG205" s="9"/>
      <c r="AH205" s="9"/>
      <c r="AI205" s="282"/>
      <c r="AJ205" s="31" t="s">
        <v>1528</v>
      </c>
      <c r="AK205" s="275" t="s">
        <v>1544</v>
      </c>
      <c r="AL205" s="280"/>
    </row>
    <row r="206" spans="1:206" x14ac:dyDescent="0.25">
      <c r="A206" s="31" t="s">
        <v>2175</v>
      </c>
      <c r="B206" s="275" t="s">
        <v>307</v>
      </c>
      <c r="C206" s="9" t="s">
        <v>2250</v>
      </c>
      <c r="D206" s="9" t="s">
        <v>45</v>
      </c>
      <c r="E206" s="276"/>
      <c r="F206" s="9"/>
      <c r="G206" s="9"/>
      <c r="H206" s="9"/>
      <c r="I206" s="9"/>
      <c r="J206" s="9"/>
      <c r="K206" s="9"/>
      <c r="L206" s="275"/>
      <c r="M206" s="9"/>
      <c r="N206" s="277"/>
      <c r="O206" s="277"/>
      <c r="P206" s="278">
        <v>0</v>
      </c>
      <c r="Q206" s="279" t="s">
        <v>4</v>
      </c>
      <c r="R206" s="280"/>
      <c r="S206" s="277"/>
      <c r="T206" s="281">
        <v>1</v>
      </c>
      <c r="U206" s="9">
        <v>1</v>
      </c>
      <c r="V206" s="9"/>
      <c r="W206" s="9"/>
      <c r="X206" s="9"/>
      <c r="Y206" s="9"/>
      <c r="Z206" s="9"/>
      <c r="AA206" s="9"/>
      <c r="AB206" s="9"/>
      <c r="AC206" s="9"/>
      <c r="AD206" s="9"/>
      <c r="AE206" s="9"/>
      <c r="AF206" s="9"/>
      <c r="AG206" s="9"/>
      <c r="AH206" s="9"/>
      <c r="AI206" s="282"/>
      <c r="AJ206" s="31" t="s">
        <v>2342</v>
      </c>
      <c r="AK206" s="275"/>
      <c r="AL206" s="280"/>
    </row>
    <row r="207" spans="1:206" x14ac:dyDescent="0.25">
      <c r="A207" s="31" t="s">
        <v>1295</v>
      </c>
      <c r="B207" s="275" t="s">
        <v>1396</v>
      </c>
      <c r="C207" s="9" t="s">
        <v>1423</v>
      </c>
      <c r="D207" s="9" t="s">
        <v>16</v>
      </c>
      <c r="E207" s="276"/>
      <c r="F207" s="9"/>
      <c r="G207" s="9"/>
      <c r="H207" s="9"/>
      <c r="I207" s="9">
        <v>3</v>
      </c>
      <c r="J207" s="9"/>
      <c r="K207" s="9"/>
      <c r="L207" s="275"/>
      <c r="M207" s="9"/>
      <c r="N207" s="277"/>
      <c r="O207" s="277"/>
      <c r="P207" s="278">
        <v>0</v>
      </c>
      <c r="Q207" s="279" t="s">
        <v>4</v>
      </c>
      <c r="R207" s="280"/>
      <c r="S207" s="277"/>
      <c r="T207" s="281">
        <v>2</v>
      </c>
      <c r="U207" s="9"/>
      <c r="V207" s="9"/>
      <c r="W207" s="9"/>
      <c r="X207" s="9"/>
      <c r="Y207" s="9"/>
      <c r="Z207" s="9"/>
      <c r="AA207" s="9"/>
      <c r="AB207" s="9"/>
      <c r="AC207" s="9"/>
      <c r="AD207" s="9"/>
      <c r="AE207" s="9"/>
      <c r="AF207" s="9"/>
      <c r="AG207" s="9"/>
      <c r="AH207" s="9"/>
      <c r="AI207" s="282"/>
      <c r="AJ207" s="31" t="s">
        <v>798</v>
      </c>
      <c r="AK207" s="275"/>
      <c r="AL207" s="280"/>
    </row>
    <row r="208" spans="1:206" x14ac:dyDescent="0.25">
      <c r="A208" s="31" t="s">
        <v>1625</v>
      </c>
      <c r="B208" s="275" t="s">
        <v>280</v>
      </c>
      <c r="C208" s="9" t="s">
        <v>1874</v>
      </c>
      <c r="D208" s="9" t="s">
        <v>15</v>
      </c>
      <c r="E208" s="276"/>
      <c r="F208" s="9"/>
      <c r="G208" s="9"/>
      <c r="H208" s="9"/>
      <c r="I208" s="9">
        <v>6</v>
      </c>
      <c r="J208" s="9"/>
      <c r="K208" s="9"/>
      <c r="L208" s="275"/>
      <c r="M208" s="9"/>
      <c r="N208" s="277"/>
      <c r="O208" s="277"/>
      <c r="P208" s="278">
        <v>2</v>
      </c>
      <c r="Q208" s="279" t="s">
        <v>4</v>
      </c>
      <c r="R208" s="280"/>
      <c r="S208" s="277"/>
      <c r="T208" s="281">
        <v>2</v>
      </c>
      <c r="U208" s="9">
        <v>2</v>
      </c>
      <c r="V208" s="9"/>
      <c r="W208" s="9"/>
      <c r="X208" s="9"/>
      <c r="Y208" s="9"/>
      <c r="Z208" s="9"/>
      <c r="AA208" s="9"/>
      <c r="AB208" s="9"/>
      <c r="AC208" s="9"/>
      <c r="AD208" s="9"/>
      <c r="AE208" s="9"/>
      <c r="AF208" s="9"/>
      <c r="AG208" s="9"/>
      <c r="AH208" s="9"/>
      <c r="AI208" s="282"/>
      <c r="AJ208" s="31" t="s">
        <v>2071</v>
      </c>
      <c r="AK208" s="275" t="s">
        <v>2100</v>
      </c>
      <c r="AL208" s="280" t="s">
        <v>2083</v>
      </c>
    </row>
    <row r="209" spans="1:206" s="233" customFormat="1" x14ac:dyDescent="0.25">
      <c r="A209" s="31" t="s">
        <v>1626</v>
      </c>
      <c r="B209" s="275" t="s">
        <v>379</v>
      </c>
      <c r="C209" s="9" t="s">
        <v>1875</v>
      </c>
      <c r="D209" s="9" t="s">
        <v>15</v>
      </c>
      <c r="E209" s="276"/>
      <c r="F209" s="9"/>
      <c r="G209" s="9"/>
      <c r="H209" s="9">
        <v>20</v>
      </c>
      <c r="I209" s="9"/>
      <c r="J209" s="9"/>
      <c r="K209" s="9">
        <v>2</v>
      </c>
      <c r="L209" s="275"/>
      <c r="M209" s="9"/>
      <c r="N209" s="277"/>
      <c r="O209" s="277"/>
      <c r="P209" s="278">
        <v>7</v>
      </c>
      <c r="Q209" s="279" t="s">
        <v>4</v>
      </c>
      <c r="R209" s="280"/>
      <c r="S209" s="277"/>
      <c r="T209" s="281"/>
      <c r="U209" s="9"/>
      <c r="V209" s="9"/>
      <c r="W209" s="9">
        <v>2</v>
      </c>
      <c r="X209" s="9"/>
      <c r="Y209" s="9"/>
      <c r="Z209" s="9"/>
      <c r="AA209" s="9"/>
      <c r="AB209" s="9">
        <v>2</v>
      </c>
      <c r="AC209" s="9"/>
      <c r="AD209" s="9"/>
      <c r="AE209" s="9"/>
      <c r="AF209" s="9"/>
      <c r="AG209" s="9"/>
      <c r="AH209" s="9"/>
      <c r="AI209" s="282"/>
      <c r="AJ209" s="31" t="s">
        <v>2087</v>
      </c>
      <c r="AK209" s="275"/>
      <c r="AL209" s="280"/>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row>
    <row r="210" spans="1:206" x14ac:dyDescent="0.25">
      <c r="A210" s="31" t="s">
        <v>1627</v>
      </c>
      <c r="B210" s="275" t="s">
        <v>379</v>
      </c>
      <c r="C210" s="9" t="s">
        <v>1875</v>
      </c>
      <c r="D210" s="9" t="s">
        <v>15</v>
      </c>
      <c r="E210" s="276"/>
      <c r="F210" s="9"/>
      <c r="G210" s="9"/>
      <c r="H210" s="9">
        <v>20</v>
      </c>
      <c r="I210" s="9"/>
      <c r="J210" s="9"/>
      <c r="K210" s="9">
        <v>3</v>
      </c>
      <c r="L210" s="275"/>
      <c r="M210" s="9"/>
      <c r="N210" s="277"/>
      <c r="O210" s="277"/>
      <c r="P210" s="278">
        <v>13</v>
      </c>
      <c r="Q210" s="279" t="s">
        <v>4</v>
      </c>
      <c r="R210" s="280"/>
      <c r="S210" s="277"/>
      <c r="T210" s="281"/>
      <c r="U210" s="9"/>
      <c r="V210" s="9"/>
      <c r="W210" s="9">
        <v>2</v>
      </c>
      <c r="X210" s="9"/>
      <c r="Y210" s="9"/>
      <c r="Z210" s="9"/>
      <c r="AA210" s="9">
        <v>2</v>
      </c>
      <c r="AB210" s="9">
        <v>2</v>
      </c>
      <c r="AC210" s="9"/>
      <c r="AD210" s="9">
        <v>2</v>
      </c>
      <c r="AE210" s="9"/>
      <c r="AF210" s="9"/>
      <c r="AG210" s="9"/>
      <c r="AH210" s="9"/>
      <c r="AI210" s="282"/>
      <c r="AJ210" s="31" t="s">
        <v>2087</v>
      </c>
      <c r="AK210" s="275"/>
      <c r="AL210" s="280"/>
    </row>
    <row r="211" spans="1:206" x14ac:dyDescent="0.25">
      <c r="A211" s="31" t="s">
        <v>1628</v>
      </c>
      <c r="B211" s="275" t="s">
        <v>379</v>
      </c>
      <c r="C211" s="9" t="s">
        <v>1875</v>
      </c>
      <c r="D211" s="9" t="s">
        <v>15</v>
      </c>
      <c r="E211" s="276"/>
      <c r="F211" s="9"/>
      <c r="G211" s="9"/>
      <c r="H211" s="9">
        <v>20</v>
      </c>
      <c r="I211" s="9"/>
      <c r="J211" s="9"/>
      <c r="K211" s="9">
        <v>4</v>
      </c>
      <c r="L211" s="275"/>
      <c r="M211" s="9"/>
      <c r="N211" s="277"/>
      <c r="O211" s="277"/>
      <c r="P211" s="278">
        <v>20</v>
      </c>
      <c r="Q211" s="279" t="s">
        <v>4</v>
      </c>
      <c r="R211" s="280"/>
      <c r="S211" s="277"/>
      <c r="T211" s="281"/>
      <c r="U211" s="9"/>
      <c r="V211" s="9"/>
      <c r="W211" s="9">
        <v>2</v>
      </c>
      <c r="X211" s="9"/>
      <c r="Y211" s="9"/>
      <c r="Z211" s="9"/>
      <c r="AA211" s="9">
        <v>2</v>
      </c>
      <c r="AB211" s="9">
        <v>2</v>
      </c>
      <c r="AC211" s="9"/>
      <c r="AD211" s="9">
        <v>2</v>
      </c>
      <c r="AE211" s="9"/>
      <c r="AF211" s="9"/>
      <c r="AG211" s="9"/>
      <c r="AH211" s="9"/>
      <c r="AI211" s="282"/>
      <c r="AJ211" s="31" t="s">
        <v>2087</v>
      </c>
      <c r="AK211" s="275"/>
      <c r="AL211" s="280"/>
    </row>
    <row r="212" spans="1:206" ht="45" x14ac:dyDescent="0.25">
      <c r="A212" s="31" t="s">
        <v>612</v>
      </c>
      <c r="B212" s="275" t="s">
        <v>946</v>
      </c>
      <c r="C212" s="9" t="s">
        <v>1042</v>
      </c>
      <c r="D212" s="9"/>
      <c r="E212" s="276"/>
      <c r="F212" s="9"/>
      <c r="G212" s="9"/>
      <c r="H212" s="9"/>
      <c r="I212" s="9"/>
      <c r="J212" s="9"/>
      <c r="K212" s="9"/>
      <c r="L212" s="275"/>
      <c r="M212" s="9"/>
      <c r="N212" s="277"/>
      <c r="O212" s="277"/>
      <c r="P212" s="278"/>
      <c r="Q212" s="279">
        <v>46310</v>
      </c>
      <c r="R212" s="280"/>
      <c r="S212" s="277"/>
      <c r="T212" s="281"/>
      <c r="U212" s="9"/>
      <c r="V212" s="9"/>
      <c r="W212" s="9"/>
      <c r="X212" s="9"/>
      <c r="Y212" s="9"/>
      <c r="Z212" s="9"/>
      <c r="AA212" s="9"/>
      <c r="AB212" s="9"/>
      <c r="AC212" s="9"/>
      <c r="AD212" s="9"/>
      <c r="AE212" s="9"/>
      <c r="AF212" s="9"/>
      <c r="AG212" s="9"/>
      <c r="AH212" s="9"/>
      <c r="AI212" s="282"/>
      <c r="AJ212" s="31" t="s">
        <v>854</v>
      </c>
      <c r="AK212" s="275"/>
      <c r="AL212" s="280"/>
    </row>
    <row r="213" spans="1:206" ht="40.9" customHeight="1" x14ac:dyDescent="0.25">
      <c r="A213" s="31" t="s">
        <v>1629</v>
      </c>
      <c r="B213" s="275" t="s">
        <v>307</v>
      </c>
      <c r="C213" s="9" t="s">
        <v>1876</v>
      </c>
      <c r="D213" s="9" t="s">
        <v>15</v>
      </c>
      <c r="E213" s="276"/>
      <c r="F213" s="9"/>
      <c r="G213" s="9"/>
      <c r="H213" s="9">
        <v>20</v>
      </c>
      <c r="I213" s="9"/>
      <c r="J213" s="9"/>
      <c r="K213" s="9">
        <v>2</v>
      </c>
      <c r="L213" s="275"/>
      <c r="M213" s="9"/>
      <c r="N213" s="277"/>
      <c r="O213" s="277"/>
      <c r="P213" s="278">
        <v>7</v>
      </c>
      <c r="Q213" s="279" t="s">
        <v>4</v>
      </c>
      <c r="R213" s="280"/>
      <c r="S213" s="277"/>
      <c r="T213" s="281"/>
      <c r="U213" s="9"/>
      <c r="V213" s="9"/>
      <c r="W213" s="9">
        <v>2</v>
      </c>
      <c r="X213" s="9"/>
      <c r="Y213" s="9"/>
      <c r="Z213" s="9"/>
      <c r="AA213" s="9"/>
      <c r="AB213" s="9">
        <v>2</v>
      </c>
      <c r="AC213" s="9"/>
      <c r="AD213" s="9"/>
      <c r="AE213" s="9"/>
      <c r="AF213" s="9"/>
      <c r="AG213" s="9"/>
      <c r="AH213" s="9"/>
      <c r="AI213" s="282"/>
      <c r="AJ213" s="31" t="s">
        <v>2087</v>
      </c>
      <c r="AK213" s="275"/>
      <c r="AL213" s="280"/>
    </row>
    <row r="214" spans="1:206" x14ac:dyDescent="0.25">
      <c r="A214" s="31" t="s">
        <v>1630</v>
      </c>
      <c r="B214" s="275" t="s">
        <v>307</v>
      </c>
      <c r="C214" s="9" t="s">
        <v>1876</v>
      </c>
      <c r="D214" s="9" t="s">
        <v>15</v>
      </c>
      <c r="E214" s="276"/>
      <c r="F214" s="9"/>
      <c r="G214" s="9"/>
      <c r="H214" s="9">
        <v>20</v>
      </c>
      <c r="I214" s="9"/>
      <c r="J214" s="9"/>
      <c r="K214" s="9">
        <v>3</v>
      </c>
      <c r="L214" s="275"/>
      <c r="M214" s="9"/>
      <c r="N214" s="277"/>
      <c r="O214" s="277"/>
      <c r="P214" s="278">
        <v>13</v>
      </c>
      <c r="Q214" s="279" t="s">
        <v>4</v>
      </c>
      <c r="R214" s="280"/>
      <c r="S214" s="277"/>
      <c r="T214" s="281"/>
      <c r="U214" s="9"/>
      <c r="V214" s="9"/>
      <c r="W214" s="9">
        <v>2</v>
      </c>
      <c r="X214" s="9"/>
      <c r="Y214" s="9"/>
      <c r="Z214" s="9"/>
      <c r="AA214" s="9">
        <v>2</v>
      </c>
      <c r="AB214" s="9">
        <v>2</v>
      </c>
      <c r="AC214" s="9"/>
      <c r="AD214" s="9">
        <v>2</v>
      </c>
      <c r="AE214" s="9"/>
      <c r="AF214" s="9"/>
      <c r="AG214" s="9"/>
      <c r="AH214" s="9"/>
      <c r="AI214" s="282"/>
      <c r="AJ214" s="31" t="s">
        <v>2087</v>
      </c>
      <c r="AK214" s="275"/>
      <c r="AL214" s="280"/>
    </row>
    <row r="215" spans="1:206" x14ac:dyDescent="0.25">
      <c r="A215" s="31" t="s">
        <v>1631</v>
      </c>
      <c r="B215" s="275" t="s">
        <v>307</v>
      </c>
      <c r="C215" s="9" t="s">
        <v>1876</v>
      </c>
      <c r="D215" s="9" t="s">
        <v>15</v>
      </c>
      <c r="E215" s="276"/>
      <c r="F215" s="9"/>
      <c r="G215" s="9"/>
      <c r="H215" s="9">
        <v>20</v>
      </c>
      <c r="I215" s="9"/>
      <c r="J215" s="9"/>
      <c r="K215" s="9">
        <v>4</v>
      </c>
      <c r="L215" s="275"/>
      <c r="M215" s="9"/>
      <c r="N215" s="277"/>
      <c r="O215" s="277"/>
      <c r="P215" s="278">
        <v>20</v>
      </c>
      <c r="Q215" s="279" t="s">
        <v>4</v>
      </c>
      <c r="R215" s="280"/>
      <c r="S215" s="277"/>
      <c r="T215" s="281"/>
      <c r="U215" s="9"/>
      <c r="V215" s="9"/>
      <c r="W215" s="9">
        <v>2</v>
      </c>
      <c r="X215" s="9"/>
      <c r="Y215" s="9"/>
      <c r="Z215" s="9"/>
      <c r="AA215" s="9">
        <v>2</v>
      </c>
      <c r="AB215" s="9">
        <v>2</v>
      </c>
      <c r="AC215" s="9"/>
      <c r="AD215" s="9">
        <v>2</v>
      </c>
      <c r="AE215" s="9"/>
      <c r="AF215" s="9"/>
      <c r="AG215" s="9"/>
      <c r="AH215" s="9"/>
      <c r="AI215" s="282"/>
      <c r="AJ215" s="31" t="s">
        <v>2087</v>
      </c>
      <c r="AK215" s="275"/>
      <c r="AL215" s="280"/>
    </row>
    <row r="216" spans="1:206" x14ac:dyDescent="0.25">
      <c r="A216" s="31" t="s">
        <v>1632</v>
      </c>
      <c r="B216" s="275" t="s">
        <v>345</v>
      </c>
      <c r="C216" s="9" t="s">
        <v>1877</v>
      </c>
      <c r="D216" s="9" t="s">
        <v>15</v>
      </c>
      <c r="E216" s="276"/>
      <c r="F216" s="9"/>
      <c r="G216" s="9"/>
      <c r="H216" s="9"/>
      <c r="I216" s="9">
        <v>6</v>
      </c>
      <c r="J216" s="9"/>
      <c r="K216" s="9"/>
      <c r="L216" s="275"/>
      <c r="M216" s="9"/>
      <c r="N216" s="277"/>
      <c r="O216" s="277"/>
      <c r="P216" s="278">
        <v>0</v>
      </c>
      <c r="Q216" s="279" t="s">
        <v>4</v>
      </c>
      <c r="R216" s="280"/>
      <c r="S216" s="277"/>
      <c r="T216" s="281">
        <v>2</v>
      </c>
      <c r="U216" s="9">
        <v>2</v>
      </c>
      <c r="V216" s="9"/>
      <c r="W216" s="9"/>
      <c r="X216" s="9"/>
      <c r="Y216" s="9"/>
      <c r="Z216" s="9"/>
      <c r="AA216" s="9"/>
      <c r="AB216" s="9"/>
      <c r="AC216" s="9"/>
      <c r="AD216" s="9"/>
      <c r="AE216" s="9"/>
      <c r="AF216" s="9">
        <v>2</v>
      </c>
      <c r="AG216" s="9"/>
      <c r="AH216" s="9"/>
      <c r="AI216" s="282"/>
      <c r="AJ216" s="31" t="s">
        <v>2101</v>
      </c>
      <c r="AK216" s="275" t="s">
        <v>2102</v>
      </c>
      <c r="AL216" s="280" t="s">
        <v>2077</v>
      </c>
    </row>
    <row r="217" spans="1:206" x14ac:dyDescent="0.25">
      <c r="A217" s="31" t="s">
        <v>1296</v>
      </c>
      <c r="B217" s="275" t="s">
        <v>310</v>
      </c>
      <c r="C217" s="9" t="s">
        <v>1424</v>
      </c>
      <c r="D217" s="9" t="s">
        <v>16</v>
      </c>
      <c r="E217" s="276"/>
      <c r="F217" s="9"/>
      <c r="G217" s="9"/>
      <c r="H217" s="9"/>
      <c r="I217" s="9"/>
      <c r="J217" s="9"/>
      <c r="K217" s="9"/>
      <c r="L217" s="275"/>
      <c r="M217" s="9"/>
      <c r="N217" s="277"/>
      <c r="O217" s="277"/>
      <c r="P217" s="278">
        <v>0</v>
      </c>
      <c r="Q217" s="279" t="s">
        <v>4</v>
      </c>
      <c r="R217" s="280"/>
      <c r="S217" s="277"/>
      <c r="T217" s="281">
        <v>1</v>
      </c>
      <c r="U217" s="9">
        <v>1</v>
      </c>
      <c r="V217" s="9"/>
      <c r="W217" s="9"/>
      <c r="X217" s="9"/>
      <c r="Y217" s="9"/>
      <c r="Z217" s="9"/>
      <c r="AA217" s="9"/>
      <c r="AB217" s="9"/>
      <c r="AC217" s="9"/>
      <c r="AD217" s="9"/>
      <c r="AE217" s="9"/>
      <c r="AF217" s="9"/>
      <c r="AG217" s="9"/>
      <c r="AH217" s="9"/>
      <c r="AI217" s="282"/>
      <c r="AJ217" s="31" t="s">
        <v>1545</v>
      </c>
      <c r="AK217" s="275"/>
      <c r="AL217" s="280"/>
    </row>
    <row r="218" spans="1:206" ht="75" x14ac:dyDescent="0.25">
      <c r="A218" s="31" t="s">
        <v>613</v>
      </c>
      <c r="B218" s="275" t="s">
        <v>313</v>
      </c>
      <c r="C218" s="9" t="s">
        <v>1043</v>
      </c>
      <c r="D218" s="9"/>
      <c r="E218" s="276"/>
      <c r="F218" s="9"/>
      <c r="G218" s="9"/>
      <c r="H218" s="9"/>
      <c r="I218" s="9"/>
      <c r="J218" s="9"/>
      <c r="K218" s="9"/>
      <c r="L218" s="275"/>
      <c r="M218" s="9"/>
      <c r="N218" s="277"/>
      <c r="O218" s="277"/>
      <c r="P218" s="278"/>
      <c r="Q218" s="279">
        <v>45107</v>
      </c>
      <c r="R218" s="280"/>
      <c r="S218" s="277"/>
      <c r="T218" s="281"/>
      <c r="U218" s="9"/>
      <c r="V218" s="9"/>
      <c r="W218" s="9"/>
      <c r="X218" s="9"/>
      <c r="Y218" s="9"/>
      <c r="Z218" s="9"/>
      <c r="AA218" s="9"/>
      <c r="AB218" s="9"/>
      <c r="AC218" s="9"/>
      <c r="AD218" s="9"/>
      <c r="AE218" s="9"/>
      <c r="AF218" s="9"/>
      <c r="AG218" s="9"/>
      <c r="AH218" s="9"/>
      <c r="AI218" s="282"/>
      <c r="AJ218" s="31" t="s">
        <v>855</v>
      </c>
      <c r="AK218" s="275"/>
      <c r="AL218" s="280"/>
    </row>
    <row r="219" spans="1:206" x14ac:dyDescent="0.25">
      <c r="A219" s="31" t="s">
        <v>1633</v>
      </c>
      <c r="B219" s="275" t="s">
        <v>310</v>
      </c>
      <c r="C219" s="9" t="s">
        <v>1878</v>
      </c>
      <c r="D219" s="9" t="s">
        <v>15</v>
      </c>
      <c r="E219" s="276"/>
      <c r="F219" s="9"/>
      <c r="G219" s="9"/>
      <c r="H219" s="9"/>
      <c r="I219" s="9">
        <v>3</v>
      </c>
      <c r="J219" s="9"/>
      <c r="K219" s="9"/>
      <c r="L219" s="275"/>
      <c r="M219" s="9"/>
      <c r="N219" s="277"/>
      <c r="O219" s="277"/>
      <c r="P219" s="278">
        <v>1</v>
      </c>
      <c r="Q219" s="279" t="s">
        <v>4</v>
      </c>
      <c r="R219" s="280"/>
      <c r="S219" s="277"/>
      <c r="T219" s="281">
        <v>2</v>
      </c>
      <c r="U219" s="9">
        <v>2</v>
      </c>
      <c r="V219" s="9"/>
      <c r="W219" s="9"/>
      <c r="X219" s="9"/>
      <c r="Y219" s="9"/>
      <c r="Z219" s="9"/>
      <c r="AA219" s="9"/>
      <c r="AB219" s="9"/>
      <c r="AC219" s="9"/>
      <c r="AD219" s="9"/>
      <c r="AE219" s="9"/>
      <c r="AF219" s="9"/>
      <c r="AG219" s="9"/>
      <c r="AH219" s="9"/>
      <c r="AI219" s="282"/>
      <c r="AJ219" s="31" t="s">
        <v>2071</v>
      </c>
      <c r="AK219" s="275" t="s">
        <v>938</v>
      </c>
      <c r="AL219" s="280"/>
    </row>
    <row r="220" spans="1:206" ht="30" x14ac:dyDescent="0.25">
      <c r="A220" s="31" t="s">
        <v>614</v>
      </c>
      <c r="B220" s="275" t="s">
        <v>946</v>
      </c>
      <c r="C220" s="9" t="s">
        <v>1044</v>
      </c>
      <c r="D220" s="9"/>
      <c r="E220" s="276"/>
      <c r="F220" s="9"/>
      <c r="G220" s="9"/>
      <c r="H220" s="9"/>
      <c r="I220" s="9"/>
      <c r="J220" s="9"/>
      <c r="K220" s="9"/>
      <c r="L220" s="275"/>
      <c r="M220" s="9"/>
      <c r="N220" s="277"/>
      <c r="O220" s="277"/>
      <c r="P220" s="278"/>
      <c r="Q220" s="279">
        <v>45101</v>
      </c>
      <c r="R220" s="280" t="s">
        <v>261</v>
      </c>
      <c r="S220" s="277"/>
      <c r="T220" s="281"/>
      <c r="U220" s="9"/>
      <c r="V220" s="9"/>
      <c r="W220" s="9"/>
      <c r="X220" s="9"/>
      <c r="Y220" s="9"/>
      <c r="Z220" s="9"/>
      <c r="AA220" s="9"/>
      <c r="AB220" s="9"/>
      <c r="AC220" s="9"/>
      <c r="AD220" s="9"/>
      <c r="AE220" s="9"/>
      <c r="AF220" s="9"/>
      <c r="AG220" s="9"/>
      <c r="AH220" s="9"/>
      <c r="AI220" s="282"/>
      <c r="AJ220" s="31" t="s">
        <v>856</v>
      </c>
      <c r="AK220" s="275"/>
      <c r="AL220" s="280"/>
    </row>
    <row r="221" spans="1:206" x14ac:dyDescent="0.25">
      <c r="A221" s="31" t="s">
        <v>615</v>
      </c>
      <c r="B221" s="275" t="s">
        <v>307</v>
      </c>
      <c r="C221" s="9" t="s">
        <v>1879</v>
      </c>
      <c r="D221" s="9" t="s">
        <v>15</v>
      </c>
      <c r="E221" s="276"/>
      <c r="F221" s="9"/>
      <c r="G221" s="9"/>
      <c r="H221" s="9"/>
      <c r="I221" s="9"/>
      <c r="J221" s="9"/>
      <c r="K221" s="9"/>
      <c r="L221" s="275"/>
      <c r="M221" s="9"/>
      <c r="N221" s="277"/>
      <c r="O221" s="277"/>
      <c r="P221" s="278">
        <v>0</v>
      </c>
      <c r="Q221" s="279" t="s">
        <v>4</v>
      </c>
      <c r="R221" s="280"/>
      <c r="S221" s="277"/>
      <c r="T221" s="281"/>
      <c r="U221" s="9"/>
      <c r="V221" s="9">
        <v>2</v>
      </c>
      <c r="W221" s="9"/>
      <c r="X221" s="9"/>
      <c r="Y221" s="9"/>
      <c r="Z221" s="9"/>
      <c r="AA221" s="9"/>
      <c r="AB221" s="9"/>
      <c r="AC221" s="9"/>
      <c r="AD221" s="9"/>
      <c r="AE221" s="9"/>
      <c r="AF221" s="9"/>
      <c r="AG221" s="9"/>
      <c r="AH221" s="9">
        <v>2</v>
      </c>
      <c r="AI221" s="282"/>
      <c r="AJ221" s="31" t="s">
        <v>857</v>
      </c>
      <c r="AK221" s="275"/>
      <c r="AL221" s="280"/>
    </row>
    <row r="222" spans="1:206" ht="60" x14ac:dyDescent="0.25">
      <c r="A222" s="31" t="s">
        <v>2142</v>
      </c>
      <c r="B222" s="275" t="s">
        <v>486</v>
      </c>
      <c r="C222" s="9" t="s">
        <v>1045</v>
      </c>
      <c r="D222" s="9"/>
      <c r="E222" s="276"/>
      <c r="F222" s="9"/>
      <c r="G222" s="9"/>
      <c r="H222" s="9"/>
      <c r="I222" s="9"/>
      <c r="J222" s="9"/>
      <c r="K222" s="9"/>
      <c r="L222" s="275"/>
      <c r="M222" s="9"/>
      <c r="N222" s="277"/>
      <c r="O222" s="277"/>
      <c r="P222" s="278"/>
      <c r="Q222" s="279">
        <v>44986</v>
      </c>
      <c r="R222" s="280"/>
      <c r="S222" s="277"/>
      <c r="T222" s="281"/>
      <c r="U222" s="9"/>
      <c r="V222" s="9"/>
      <c r="W222" s="9"/>
      <c r="X222" s="9"/>
      <c r="Y222" s="9"/>
      <c r="Z222" s="9"/>
      <c r="AA222" s="9"/>
      <c r="AB222" s="9"/>
      <c r="AC222" s="9"/>
      <c r="AD222" s="9"/>
      <c r="AE222" s="9"/>
      <c r="AF222" s="9"/>
      <c r="AG222" s="9"/>
      <c r="AH222" s="9"/>
      <c r="AI222" s="282"/>
      <c r="AJ222" s="31" t="s">
        <v>857</v>
      </c>
      <c r="AK222" s="275"/>
      <c r="AL222" s="280"/>
    </row>
    <row r="223" spans="1:206" x14ac:dyDescent="0.25">
      <c r="A223" s="31" t="s">
        <v>1634</v>
      </c>
      <c r="B223" s="275" t="s">
        <v>379</v>
      </c>
      <c r="C223" s="9" t="s">
        <v>1880</v>
      </c>
      <c r="D223" s="9" t="s">
        <v>15</v>
      </c>
      <c r="E223" s="276"/>
      <c r="F223" s="9"/>
      <c r="G223" s="9"/>
      <c r="H223" s="9"/>
      <c r="I223" s="9"/>
      <c r="J223" s="9"/>
      <c r="K223" s="9"/>
      <c r="L223" s="275"/>
      <c r="M223" s="9"/>
      <c r="N223" s="277"/>
      <c r="O223" s="277"/>
      <c r="P223" s="278">
        <v>0</v>
      </c>
      <c r="Q223" s="279" t="s">
        <v>4</v>
      </c>
      <c r="R223" s="280"/>
      <c r="S223" s="277"/>
      <c r="T223" s="281"/>
      <c r="U223" s="9"/>
      <c r="V223" s="9">
        <v>2</v>
      </c>
      <c r="W223" s="9">
        <v>2</v>
      </c>
      <c r="X223" s="9"/>
      <c r="Y223" s="9">
        <v>2</v>
      </c>
      <c r="Z223" s="9"/>
      <c r="AA223" s="9"/>
      <c r="AB223" s="9">
        <v>2</v>
      </c>
      <c r="AC223" s="9"/>
      <c r="AD223" s="9">
        <v>2</v>
      </c>
      <c r="AE223" s="9">
        <v>2</v>
      </c>
      <c r="AF223" s="9"/>
      <c r="AG223" s="9">
        <v>2</v>
      </c>
      <c r="AH223" s="9"/>
      <c r="AI223" s="282"/>
      <c r="AJ223" s="31" t="s">
        <v>2096</v>
      </c>
      <c r="AK223" s="275"/>
      <c r="AL223" s="280"/>
    </row>
    <row r="224" spans="1:206" ht="30" x14ac:dyDescent="0.25">
      <c r="A224" s="31" t="s">
        <v>336</v>
      </c>
      <c r="B224" s="275" t="s">
        <v>277</v>
      </c>
      <c r="C224" s="9" t="s">
        <v>337</v>
      </c>
      <c r="D224" s="9"/>
      <c r="E224" s="276"/>
      <c r="F224" s="9"/>
      <c r="G224" s="9"/>
      <c r="H224" s="9"/>
      <c r="I224" s="9"/>
      <c r="J224" s="9"/>
      <c r="K224" s="9"/>
      <c r="L224" s="275"/>
      <c r="M224" s="9"/>
      <c r="N224" s="277"/>
      <c r="O224" s="277"/>
      <c r="P224" s="278"/>
      <c r="Q224" s="279">
        <v>46184</v>
      </c>
      <c r="R224" s="280"/>
      <c r="S224" s="277"/>
      <c r="T224" s="281"/>
      <c r="U224" s="9"/>
      <c r="V224" s="9"/>
      <c r="W224" s="9"/>
      <c r="X224" s="9"/>
      <c r="Y224" s="9"/>
      <c r="Z224" s="9"/>
      <c r="AA224" s="9"/>
      <c r="AB224" s="9"/>
      <c r="AC224" s="9"/>
      <c r="AD224" s="9"/>
      <c r="AE224" s="9"/>
      <c r="AF224" s="9"/>
      <c r="AG224" s="9"/>
      <c r="AH224" s="9"/>
      <c r="AI224" s="282"/>
      <c r="AJ224" s="31" t="s">
        <v>858</v>
      </c>
      <c r="AK224" s="275"/>
      <c r="AL224" s="280"/>
    </row>
    <row r="225" spans="1:38" x14ac:dyDescent="0.25">
      <c r="A225" s="31" t="s">
        <v>2176</v>
      </c>
      <c r="B225" s="275" t="s">
        <v>273</v>
      </c>
      <c r="C225" s="9" t="s">
        <v>2251</v>
      </c>
      <c r="D225" s="9" t="s">
        <v>17</v>
      </c>
      <c r="E225" s="276"/>
      <c r="F225" s="9"/>
      <c r="G225" s="9"/>
      <c r="H225" s="9"/>
      <c r="I225" s="9"/>
      <c r="J225" s="9"/>
      <c r="K225" s="9"/>
      <c r="L225" s="275"/>
      <c r="M225" s="9"/>
      <c r="N225" s="277"/>
      <c r="O225" s="277" t="s">
        <v>3</v>
      </c>
      <c r="P225" s="278">
        <v>0</v>
      </c>
      <c r="Q225" s="279" t="s">
        <v>4</v>
      </c>
      <c r="R225" s="280"/>
      <c r="S225" s="277"/>
      <c r="T225" s="281"/>
      <c r="U225" s="9"/>
      <c r="V225" s="9"/>
      <c r="W225" s="9">
        <v>1</v>
      </c>
      <c r="X225" s="9"/>
      <c r="Y225" s="9"/>
      <c r="Z225" s="9"/>
      <c r="AA225" s="9"/>
      <c r="AB225" s="9"/>
      <c r="AC225" s="9"/>
      <c r="AD225" s="9"/>
      <c r="AE225" s="9"/>
      <c r="AF225" s="9"/>
      <c r="AG225" s="9"/>
      <c r="AH225" s="9"/>
      <c r="AI225" s="282"/>
      <c r="AJ225" s="31" t="s">
        <v>848</v>
      </c>
      <c r="AK225" s="275"/>
      <c r="AL225" s="280"/>
    </row>
    <row r="226" spans="1:38" x14ac:dyDescent="0.25">
      <c r="A226" s="31" t="s">
        <v>1635</v>
      </c>
      <c r="B226" s="275" t="s">
        <v>379</v>
      </c>
      <c r="C226" s="9" t="s">
        <v>1881</v>
      </c>
      <c r="D226" s="9" t="s">
        <v>15</v>
      </c>
      <c r="E226" s="276"/>
      <c r="F226" s="9"/>
      <c r="G226" s="9"/>
      <c r="H226" s="9"/>
      <c r="I226" s="9">
        <v>6</v>
      </c>
      <c r="J226" s="9"/>
      <c r="K226" s="9"/>
      <c r="L226" s="275"/>
      <c r="M226" s="9"/>
      <c r="N226" s="277"/>
      <c r="O226" s="277"/>
      <c r="P226" s="278">
        <v>1</v>
      </c>
      <c r="Q226" s="279" t="s">
        <v>4</v>
      </c>
      <c r="R226" s="280"/>
      <c r="S226" s="277"/>
      <c r="T226" s="281">
        <v>2</v>
      </c>
      <c r="U226" s="9">
        <v>2</v>
      </c>
      <c r="V226" s="9"/>
      <c r="W226" s="9"/>
      <c r="X226" s="9"/>
      <c r="Y226" s="9"/>
      <c r="Z226" s="9"/>
      <c r="AA226" s="9"/>
      <c r="AB226" s="9"/>
      <c r="AC226" s="9"/>
      <c r="AD226" s="9"/>
      <c r="AE226" s="9"/>
      <c r="AF226" s="9"/>
      <c r="AG226" s="9"/>
      <c r="AH226" s="9"/>
      <c r="AI226" s="282"/>
      <c r="AJ226" s="31" t="s">
        <v>2071</v>
      </c>
      <c r="AK226" s="275" t="s">
        <v>938</v>
      </c>
      <c r="AL226" s="280" t="s">
        <v>857</v>
      </c>
    </row>
    <row r="227" spans="1:38" ht="45" x14ac:dyDescent="0.25">
      <c r="A227" s="31" t="s">
        <v>1636</v>
      </c>
      <c r="B227" s="275" t="s">
        <v>280</v>
      </c>
      <c r="C227" s="9" t="s">
        <v>1882</v>
      </c>
      <c r="D227" s="9" t="s">
        <v>15</v>
      </c>
      <c r="E227" s="276"/>
      <c r="F227" s="9"/>
      <c r="G227" s="9" t="s">
        <v>19</v>
      </c>
      <c r="H227" s="9">
        <v>20</v>
      </c>
      <c r="I227" s="9"/>
      <c r="J227" s="9"/>
      <c r="K227" s="9">
        <v>1</v>
      </c>
      <c r="L227" s="275" t="s">
        <v>2055</v>
      </c>
      <c r="M227" s="9"/>
      <c r="N227" s="277"/>
      <c r="O227" s="277"/>
      <c r="P227" s="278">
        <v>31</v>
      </c>
      <c r="Q227" s="279" t="s">
        <v>4</v>
      </c>
      <c r="R227" s="280"/>
      <c r="S227" s="277"/>
      <c r="T227" s="281"/>
      <c r="U227" s="9"/>
      <c r="V227" s="9"/>
      <c r="W227" s="9"/>
      <c r="X227" s="9"/>
      <c r="Y227" s="9">
        <v>2</v>
      </c>
      <c r="Z227" s="9"/>
      <c r="AA227" s="9"/>
      <c r="AB227" s="9">
        <v>2</v>
      </c>
      <c r="AC227" s="9"/>
      <c r="AD227" s="9"/>
      <c r="AE227" s="9"/>
      <c r="AF227" s="9"/>
      <c r="AG227" s="9"/>
      <c r="AH227" s="9"/>
      <c r="AI227" s="282"/>
      <c r="AJ227" s="31" t="s">
        <v>2095</v>
      </c>
      <c r="AK227" s="275" t="s">
        <v>2096</v>
      </c>
      <c r="AL227" s="280"/>
    </row>
    <row r="228" spans="1:38" x14ac:dyDescent="0.25">
      <c r="A228" s="31" t="s">
        <v>1297</v>
      </c>
      <c r="B228" s="275" t="s">
        <v>273</v>
      </c>
      <c r="C228" s="9" t="s">
        <v>1425</v>
      </c>
      <c r="D228" s="9" t="s">
        <v>16</v>
      </c>
      <c r="E228" s="276"/>
      <c r="F228" s="9"/>
      <c r="G228" s="9"/>
      <c r="H228" s="9">
        <v>20</v>
      </c>
      <c r="I228" s="9"/>
      <c r="J228" s="9"/>
      <c r="K228" s="9">
        <v>1</v>
      </c>
      <c r="L228" s="275"/>
      <c r="M228" s="9"/>
      <c r="N228" s="277"/>
      <c r="O228" s="277"/>
      <c r="P228" s="278">
        <v>11</v>
      </c>
      <c r="Q228" s="279" t="s">
        <v>4</v>
      </c>
      <c r="R228" s="280"/>
      <c r="S228" s="277"/>
      <c r="T228" s="281">
        <v>1</v>
      </c>
      <c r="U228" s="9">
        <v>1</v>
      </c>
      <c r="V228" s="9"/>
      <c r="W228" s="9"/>
      <c r="X228" s="9"/>
      <c r="Y228" s="9"/>
      <c r="Z228" s="9"/>
      <c r="AA228" s="9"/>
      <c r="AB228" s="9"/>
      <c r="AC228" s="9"/>
      <c r="AD228" s="9"/>
      <c r="AE228" s="9"/>
      <c r="AF228" s="9"/>
      <c r="AG228" s="9"/>
      <c r="AH228" s="9"/>
      <c r="AI228" s="282"/>
      <c r="AJ228" s="31" t="s">
        <v>1528</v>
      </c>
      <c r="AK228" s="275" t="s">
        <v>1546</v>
      </c>
      <c r="AL228" s="280"/>
    </row>
    <row r="229" spans="1:38" x14ac:dyDescent="0.25">
      <c r="A229" s="31" t="s">
        <v>1298</v>
      </c>
      <c r="B229" s="275" t="s">
        <v>273</v>
      </c>
      <c r="C229" s="9" t="s">
        <v>1425</v>
      </c>
      <c r="D229" s="9" t="s">
        <v>16</v>
      </c>
      <c r="E229" s="276"/>
      <c r="F229" s="9"/>
      <c r="G229" s="9"/>
      <c r="H229" s="9">
        <v>20</v>
      </c>
      <c r="I229" s="9"/>
      <c r="J229" s="9"/>
      <c r="K229" s="9">
        <v>2</v>
      </c>
      <c r="L229" s="275"/>
      <c r="M229" s="9"/>
      <c r="N229" s="277"/>
      <c r="O229" s="277"/>
      <c r="P229" s="278">
        <v>18</v>
      </c>
      <c r="Q229" s="279" t="s">
        <v>4</v>
      </c>
      <c r="R229" s="280"/>
      <c r="S229" s="277"/>
      <c r="T229" s="281">
        <v>1</v>
      </c>
      <c r="U229" s="9">
        <v>1</v>
      </c>
      <c r="V229" s="9"/>
      <c r="W229" s="9"/>
      <c r="X229" s="9"/>
      <c r="Y229" s="9"/>
      <c r="Z229" s="9"/>
      <c r="AA229" s="9"/>
      <c r="AB229" s="9"/>
      <c r="AC229" s="9"/>
      <c r="AD229" s="9"/>
      <c r="AE229" s="9"/>
      <c r="AF229" s="9"/>
      <c r="AG229" s="9"/>
      <c r="AH229" s="9"/>
      <c r="AI229" s="282"/>
      <c r="AJ229" s="31" t="s">
        <v>1528</v>
      </c>
      <c r="AK229" s="275" t="s">
        <v>1546</v>
      </c>
      <c r="AL229" s="280"/>
    </row>
    <row r="230" spans="1:38" ht="45" x14ac:dyDescent="0.25">
      <c r="A230" s="31" t="s">
        <v>338</v>
      </c>
      <c r="B230" s="275" t="s">
        <v>280</v>
      </c>
      <c r="C230" s="9" t="s">
        <v>339</v>
      </c>
      <c r="D230" s="9" t="s">
        <v>15</v>
      </c>
      <c r="E230" s="276"/>
      <c r="F230" s="9"/>
      <c r="G230" s="9" t="s">
        <v>19</v>
      </c>
      <c r="H230" s="9">
        <v>20</v>
      </c>
      <c r="I230" s="9">
        <v>20</v>
      </c>
      <c r="J230" s="9"/>
      <c r="K230" s="9">
        <v>3</v>
      </c>
      <c r="L230" s="275" t="s">
        <v>340</v>
      </c>
      <c r="M230" s="9"/>
      <c r="N230" s="277"/>
      <c r="O230" s="277"/>
      <c r="P230" s="278">
        <v>12</v>
      </c>
      <c r="Q230" s="279">
        <v>46661</v>
      </c>
      <c r="R230" s="280"/>
      <c r="S230" s="277"/>
      <c r="T230" s="281">
        <v>2</v>
      </c>
      <c r="U230" s="9">
        <v>2</v>
      </c>
      <c r="V230" s="9"/>
      <c r="W230" s="9"/>
      <c r="X230" s="9"/>
      <c r="Y230" s="9"/>
      <c r="Z230" s="9"/>
      <c r="AA230" s="9"/>
      <c r="AB230" s="9"/>
      <c r="AC230" s="9"/>
      <c r="AD230" s="9"/>
      <c r="AE230" s="9"/>
      <c r="AF230" s="9"/>
      <c r="AG230" s="9"/>
      <c r="AH230" s="9"/>
      <c r="AI230" s="282"/>
      <c r="AJ230" s="31" t="s">
        <v>2069</v>
      </c>
      <c r="AK230" s="275" t="s">
        <v>2103</v>
      </c>
      <c r="AL230" s="280"/>
    </row>
    <row r="231" spans="1:38" ht="45" x14ac:dyDescent="0.25">
      <c r="A231" s="31" t="s">
        <v>341</v>
      </c>
      <c r="B231" s="275" t="s">
        <v>280</v>
      </c>
      <c r="C231" s="9" t="s">
        <v>339</v>
      </c>
      <c r="D231" s="9" t="s">
        <v>15</v>
      </c>
      <c r="E231" s="276"/>
      <c r="F231" s="9"/>
      <c r="G231" s="9" t="s">
        <v>19</v>
      </c>
      <c r="H231" s="9">
        <v>20</v>
      </c>
      <c r="I231" s="9">
        <v>20</v>
      </c>
      <c r="J231" s="9"/>
      <c r="K231" s="9">
        <v>1</v>
      </c>
      <c r="L231" s="275" t="s">
        <v>340</v>
      </c>
      <c r="M231" s="9"/>
      <c r="N231" s="277"/>
      <c r="O231" s="277"/>
      <c r="P231" s="278">
        <v>12</v>
      </c>
      <c r="Q231" s="279">
        <v>45931</v>
      </c>
      <c r="R231" s="280"/>
      <c r="S231" s="277"/>
      <c r="T231" s="281"/>
      <c r="U231" s="9"/>
      <c r="V231" s="9"/>
      <c r="W231" s="9"/>
      <c r="X231" s="9"/>
      <c r="Y231" s="9"/>
      <c r="Z231" s="9"/>
      <c r="AA231" s="9"/>
      <c r="AB231" s="9"/>
      <c r="AC231" s="9"/>
      <c r="AD231" s="9"/>
      <c r="AE231" s="9"/>
      <c r="AF231" s="9">
        <v>2</v>
      </c>
      <c r="AG231" s="9"/>
      <c r="AH231" s="9"/>
      <c r="AI231" s="282"/>
      <c r="AJ231" s="31" t="s">
        <v>2069</v>
      </c>
      <c r="AK231" s="275" t="s">
        <v>2103</v>
      </c>
      <c r="AL231" s="280"/>
    </row>
    <row r="232" spans="1:38" x14ac:dyDescent="0.25">
      <c r="A232" s="31" t="s">
        <v>616</v>
      </c>
      <c r="B232" s="275" t="s">
        <v>273</v>
      </c>
      <c r="C232" s="9" t="s">
        <v>1046</v>
      </c>
      <c r="D232" s="9" t="s">
        <v>15</v>
      </c>
      <c r="E232" s="276"/>
      <c r="F232" s="9"/>
      <c r="G232" s="9"/>
      <c r="H232" s="9"/>
      <c r="I232" s="9"/>
      <c r="J232" s="9"/>
      <c r="K232" s="9">
        <v>1</v>
      </c>
      <c r="L232" s="275"/>
      <c r="M232" s="9"/>
      <c r="N232" s="277"/>
      <c r="O232" s="277"/>
      <c r="P232" s="278">
        <v>4</v>
      </c>
      <c r="Q232" s="279">
        <v>46204</v>
      </c>
      <c r="R232" s="280"/>
      <c r="S232" s="277"/>
      <c r="T232" s="281">
        <v>2</v>
      </c>
      <c r="U232" s="9">
        <v>2</v>
      </c>
      <c r="V232" s="9"/>
      <c r="W232" s="9">
        <v>2</v>
      </c>
      <c r="X232" s="9"/>
      <c r="Y232" s="9"/>
      <c r="Z232" s="9"/>
      <c r="AA232" s="9"/>
      <c r="AB232" s="9"/>
      <c r="AC232" s="9"/>
      <c r="AD232" s="9"/>
      <c r="AE232" s="9"/>
      <c r="AF232" s="9"/>
      <c r="AG232" s="9"/>
      <c r="AH232" s="9"/>
      <c r="AI232" s="282"/>
      <c r="AJ232" s="31" t="s">
        <v>2073</v>
      </c>
      <c r="AK232" s="275"/>
      <c r="AL232" s="280"/>
    </row>
    <row r="233" spans="1:38" ht="75" x14ac:dyDescent="0.25">
      <c r="A233" s="31" t="s">
        <v>342</v>
      </c>
      <c r="B233" s="275" t="s">
        <v>280</v>
      </c>
      <c r="C233" s="9" t="s">
        <v>343</v>
      </c>
      <c r="D233" s="9" t="s">
        <v>15</v>
      </c>
      <c r="E233" s="276"/>
      <c r="F233" s="9"/>
      <c r="G233" s="9" t="s">
        <v>19</v>
      </c>
      <c r="H233" s="9">
        <v>20</v>
      </c>
      <c r="I233" s="9">
        <v>20</v>
      </c>
      <c r="J233" s="9"/>
      <c r="K233" s="9">
        <v>2</v>
      </c>
      <c r="L233" s="275" t="s">
        <v>340</v>
      </c>
      <c r="M233" s="9"/>
      <c r="N233" s="277"/>
      <c r="O233" s="277"/>
      <c r="P233" s="278">
        <v>10</v>
      </c>
      <c r="Q233" s="279">
        <v>45785</v>
      </c>
      <c r="R233" s="280"/>
      <c r="S233" s="277"/>
      <c r="T233" s="281">
        <v>2</v>
      </c>
      <c r="U233" s="9">
        <v>2</v>
      </c>
      <c r="V233" s="9"/>
      <c r="W233" s="9"/>
      <c r="X233" s="9"/>
      <c r="Y233" s="9"/>
      <c r="Z233" s="9"/>
      <c r="AA233" s="9"/>
      <c r="AB233" s="9"/>
      <c r="AC233" s="9"/>
      <c r="AD233" s="9"/>
      <c r="AE233" s="9"/>
      <c r="AF233" s="9"/>
      <c r="AG233" s="9"/>
      <c r="AH233" s="9"/>
      <c r="AI233" s="282"/>
      <c r="AJ233" s="31" t="s">
        <v>859</v>
      </c>
      <c r="AK233" s="275"/>
      <c r="AL233" s="280"/>
    </row>
    <row r="234" spans="1:38" ht="30" x14ac:dyDescent="0.25">
      <c r="A234" s="31" t="s">
        <v>344</v>
      </c>
      <c r="B234" s="275" t="s">
        <v>345</v>
      </c>
      <c r="C234" s="9" t="s">
        <v>346</v>
      </c>
      <c r="D234" s="9" t="s">
        <v>16</v>
      </c>
      <c r="E234" s="276"/>
      <c r="F234" s="9"/>
      <c r="G234" s="9"/>
      <c r="H234" s="9"/>
      <c r="I234" s="9"/>
      <c r="J234" s="9"/>
      <c r="K234" s="9"/>
      <c r="L234" s="275"/>
      <c r="M234" s="9"/>
      <c r="N234" s="277"/>
      <c r="O234" s="277" t="s">
        <v>3</v>
      </c>
      <c r="P234" s="278"/>
      <c r="Q234" s="279">
        <v>45387</v>
      </c>
      <c r="R234" s="280"/>
      <c r="S234" s="277"/>
      <c r="T234" s="281"/>
      <c r="U234" s="9"/>
      <c r="V234" s="9"/>
      <c r="W234" s="9"/>
      <c r="X234" s="9"/>
      <c r="Y234" s="9">
        <v>2</v>
      </c>
      <c r="Z234" s="9"/>
      <c r="AA234" s="9"/>
      <c r="AB234" s="9"/>
      <c r="AC234" s="9"/>
      <c r="AD234" s="9"/>
      <c r="AE234" s="9"/>
      <c r="AF234" s="9"/>
      <c r="AG234" s="9"/>
      <c r="AH234" s="9"/>
      <c r="AI234" s="282"/>
      <c r="AJ234" s="31" t="s">
        <v>860</v>
      </c>
      <c r="AK234" s="275"/>
      <c r="AL234" s="280"/>
    </row>
    <row r="235" spans="1:38" ht="45" x14ac:dyDescent="0.25">
      <c r="A235" s="31" t="s">
        <v>347</v>
      </c>
      <c r="B235" s="275" t="s">
        <v>348</v>
      </c>
      <c r="C235" s="9" t="s">
        <v>349</v>
      </c>
      <c r="D235" s="9"/>
      <c r="E235" s="276"/>
      <c r="F235" s="9"/>
      <c r="G235" s="9"/>
      <c r="H235" s="9"/>
      <c r="I235" s="9"/>
      <c r="J235" s="9"/>
      <c r="K235" s="9"/>
      <c r="L235" s="275"/>
      <c r="M235" s="9"/>
      <c r="N235" s="277"/>
      <c r="O235" s="277" t="s">
        <v>3</v>
      </c>
      <c r="P235" s="278"/>
      <c r="Q235" s="279">
        <v>45412</v>
      </c>
      <c r="R235" s="280"/>
      <c r="S235" s="277"/>
      <c r="T235" s="281"/>
      <c r="U235" s="9"/>
      <c r="V235" s="9"/>
      <c r="W235" s="9"/>
      <c r="X235" s="9"/>
      <c r="Y235" s="9"/>
      <c r="Z235" s="9"/>
      <c r="AA235" s="9"/>
      <c r="AB235" s="9"/>
      <c r="AC235" s="9"/>
      <c r="AD235" s="9"/>
      <c r="AE235" s="9"/>
      <c r="AF235" s="9"/>
      <c r="AG235" s="9"/>
      <c r="AH235" s="9"/>
      <c r="AI235" s="282"/>
      <c r="AJ235" s="31" t="s">
        <v>860</v>
      </c>
      <c r="AK235" s="275"/>
      <c r="AL235" s="280"/>
    </row>
    <row r="236" spans="1:38" x14ac:dyDescent="0.25">
      <c r="A236" s="31" t="s">
        <v>1638</v>
      </c>
      <c r="B236" s="275" t="s">
        <v>345</v>
      </c>
      <c r="C236" s="9" t="s">
        <v>1883</v>
      </c>
      <c r="D236" s="9" t="s">
        <v>15</v>
      </c>
      <c r="E236" s="276"/>
      <c r="F236" s="9"/>
      <c r="G236" s="9"/>
      <c r="H236" s="9">
        <v>6</v>
      </c>
      <c r="I236" s="9">
        <v>20</v>
      </c>
      <c r="J236" s="9"/>
      <c r="K236" s="9">
        <v>2</v>
      </c>
      <c r="L236" s="275"/>
      <c r="M236" s="9"/>
      <c r="N236" s="277"/>
      <c r="O236" s="277"/>
      <c r="P236" s="278">
        <v>8</v>
      </c>
      <c r="Q236" s="279" t="s">
        <v>4</v>
      </c>
      <c r="R236" s="280"/>
      <c r="S236" s="277"/>
      <c r="T236" s="281"/>
      <c r="U236" s="9"/>
      <c r="V236" s="9">
        <v>2</v>
      </c>
      <c r="W236" s="9"/>
      <c r="X236" s="9"/>
      <c r="Y236" s="9"/>
      <c r="Z236" s="9"/>
      <c r="AA236" s="9"/>
      <c r="AB236" s="9"/>
      <c r="AC236" s="9"/>
      <c r="AD236" s="9"/>
      <c r="AE236" s="9"/>
      <c r="AF236" s="9"/>
      <c r="AG236" s="9"/>
      <c r="AH236" s="9"/>
      <c r="AI236" s="282"/>
      <c r="AJ236" s="31" t="s">
        <v>2085</v>
      </c>
      <c r="AK236" s="275" t="s">
        <v>2060</v>
      </c>
      <c r="AL236" s="280"/>
    </row>
    <row r="237" spans="1:38" x14ac:dyDescent="0.25">
      <c r="A237" s="31" t="s">
        <v>1637</v>
      </c>
      <c r="B237" s="275" t="s">
        <v>345</v>
      </c>
      <c r="C237" s="9" t="s">
        <v>1883</v>
      </c>
      <c r="D237" s="9" t="s">
        <v>15</v>
      </c>
      <c r="E237" s="276"/>
      <c r="F237" s="9"/>
      <c r="G237" s="9"/>
      <c r="H237" s="9">
        <v>6</v>
      </c>
      <c r="I237" s="9">
        <v>6</v>
      </c>
      <c r="J237" s="9"/>
      <c r="K237" s="9">
        <v>1</v>
      </c>
      <c r="L237" s="275"/>
      <c r="M237" s="9"/>
      <c r="N237" s="277"/>
      <c r="O237" s="277"/>
      <c r="P237" s="278">
        <v>8</v>
      </c>
      <c r="Q237" s="279" t="s">
        <v>4</v>
      </c>
      <c r="R237" s="280"/>
      <c r="S237" s="277"/>
      <c r="T237" s="281"/>
      <c r="U237" s="9"/>
      <c r="V237" s="9">
        <v>2</v>
      </c>
      <c r="W237" s="9"/>
      <c r="X237" s="9"/>
      <c r="Y237" s="9"/>
      <c r="Z237" s="9"/>
      <c r="AA237" s="9"/>
      <c r="AB237" s="9"/>
      <c r="AC237" s="9"/>
      <c r="AD237" s="9"/>
      <c r="AE237" s="9"/>
      <c r="AF237" s="9"/>
      <c r="AG237" s="9"/>
      <c r="AH237" s="9"/>
      <c r="AI237" s="282"/>
      <c r="AJ237" s="31" t="s">
        <v>2085</v>
      </c>
      <c r="AK237" s="275" t="s">
        <v>2060</v>
      </c>
      <c r="AL237" s="280"/>
    </row>
    <row r="238" spans="1:38" ht="45" x14ac:dyDescent="0.25">
      <c r="A238" s="31" t="s">
        <v>617</v>
      </c>
      <c r="B238" s="275" t="s">
        <v>361</v>
      </c>
      <c r="C238" s="9" t="s">
        <v>1047</v>
      </c>
      <c r="D238" s="9"/>
      <c r="E238" s="276"/>
      <c r="F238" s="9"/>
      <c r="G238" s="9"/>
      <c r="H238" s="9"/>
      <c r="I238" s="9"/>
      <c r="J238" s="9"/>
      <c r="K238" s="9"/>
      <c r="L238" s="275"/>
      <c r="M238" s="9"/>
      <c r="N238" s="277"/>
      <c r="O238" s="277"/>
      <c r="P238" s="278"/>
      <c r="Q238" s="279">
        <v>46326</v>
      </c>
      <c r="R238" s="280"/>
      <c r="S238" s="277"/>
      <c r="T238" s="281"/>
      <c r="U238" s="9"/>
      <c r="V238" s="9"/>
      <c r="W238" s="9"/>
      <c r="X238" s="9"/>
      <c r="Y238" s="9"/>
      <c r="Z238" s="9"/>
      <c r="AA238" s="9"/>
      <c r="AB238" s="9"/>
      <c r="AC238" s="9"/>
      <c r="AD238" s="9"/>
      <c r="AE238" s="9"/>
      <c r="AF238" s="9"/>
      <c r="AG238" s="9"/>
      <c r="AH238" s="9"/>
      <c r="AI238" s="282"/>
      <c r="AJ238" s="31" t="s">
        <v>834</v>
      </c>
      <c r="AK238" s="275"/>
      <c r="AL238" s="280"/>
    </row>
    <row r="239" spans="1:38" ht="45" x14ac:dyDescent="0.25">
      <c r="A239" s="31" t="s">
        <v>2177</v>
      </c>
      <c r="B239" s="275" t="s">
        <v>379</v>
      </c>
      <c r="C239" s="9" t="s">
        <v>2253</v>
      </c>
      <c r="D239" s="9" t="s">
        <v>17</v>
      </c>
      <c r="E239" s="276"/>
      <c r="F239" s="9"/>
      <c r="G239" s="9"/>
      <c r="H239" s="9"/>
      <c r="I239" s="9"/>
      <c r="J239" s="9"/>
      <c r="K239" s="9"/>
      <c r="L239" s="275" t="s">
        <v>2334</v>
      </c>
      <c r="M239" s="9"/>
      <c r="N239" s="277"/>
      <c r="O239" s="277"/>
      <c r="P239" s="278">
        <v>1</v>
      </c>
      <c r="Q239" s="279" t="s">
        <v>4</v>
      </c>
      <c r="R239" s="280"/>
      <c r="S239" s="277"/>
      <c r="T239" s="281"/>
      <c r="U239" s="9"/>
      <c r="V239" s="9"/>
      <c r="W239" s="9">
        <v>3</v>
      </c>
      <c r="X239" s="9"/>
      <c r="Y239" s="9"/>
      <c r="Z239" s="9"/>
      <c r="AA239" s="9"/>
      <c r="AB239" s="9"/>
      <c r="AC239" s="9"/>
      <c r="AD239" s="9"/>
      <c r="AE239" s="9"/>
      <c r="AF239" s="9"/>
      <c r="AG239" s="9"/>
      <c r="AH239" s="9"/>
      <c r="AI239" s="282"/>
      <c r="AJ239" s="31" t="s">
        <v>2343</v>
      </c>
      <c r="AK239" s="275"/>
      <c r="AL239" s="280"/>
    </row>
    <row r="240" spans="1:38" ht="45" x14ac:dyDescent="0.25">
      <c r="A240" s="301" t="s">
        <v>2358</v>
      </c>
      <c r="B240" s="302" t="s">
        <v>273</v>
      </c>
      <c r="C240" s="303" t="s">
        <v>2252</v>
      </c>
      <c r="D240" s="303" t="s">
        <v>17</v>
      </c>
      <c r="E240" s="304"/>
      <c r="F240" s="303"/>
      <c r="G240" s="303"/>
      <c r="H240" s="303"/>
      <c r="I240" s="303"/>
      <c r="J240" s="303"/>
      <c r="K240" s="303"/>
      <c r="L240" s="302" t="s">
        <v>2334</v>
      </c>
      <c r="M240" s="303"/>
      <c r="N240" s="305"/>
      <c r="O240" s="305"/>
      <c r="P240" s="278">
        <v>1</v>
      </c>
      <c r="Q240" s="306" t="s">
        <v>4</v>
      </c>
      <c r="R240" s="307"/>
      <c r="S240" s="305"/>
      <c r="T240" s="281"/>
      <c r="U240" s="9"/>
      <c r="V240" s="9"/>
      <c r="W240" s="9">
        <v>3</v>
      </c>
      <c r="X240" s="9"/>
      <c r="Y240" s="9"/>
      <c r="Z240" s="9"/>
      <c r="AA240" s="9"/>
      <c r="AB240" s="9"/>
      <c r="AC240" s="9"/>
      <c r="AD240" s="9"/>
      <c r="AE240" s="9"/>
      <c r="AF240" s="9"/>
      <c r="AG240" s="9"/>
      <c r="AH240" s="9"/>
      <c r="AI240" s="282"/>
      <c r="AJ240" s="31" t="s">
        <v>2343</v>
      </c>
      <c r="AK240" s="275"/>
      <c r="AL240" s="280"/>
    </row>
    <row r="241" spans="1:206" x14ac:dyDescent="0.25">
      <c r="A241" s="31" t="s">
        <v>2178</v>
      </c>
      <c r="B241" s="275" t="s">
        <v>273</v>
      </c>
      <c r="C241" s="9" t="s">
        <v>2254</v>
      </c>
      <c r="D241" s="9" t="s">
        <v>45</v>
      </c>
      <c r="E241" s="276"/>
      <c r="F241" s="9"/>
      <c r="G241" s="9"/>
      <c r="H241" s="9"/>
      <c r="I241" s="9"/>
      <c r="J241" s="9"/>
      <c r="K241" s="9"/>
      <c r="L241" s="275"/>
      <c r="M241" s="9"/>
      <c r="N241" s="277"/>
      <c r="O241" s="277"/>
      <c r="P241" s="278">
        <v>3</v>
      </c>
      <c r="Q241" s="279" t="s">
        <v>4</v>
      </c>
      <c r="R241" s="280"/>
      <c r="S241" s="277"/>
      <c r="T241" s="281"/>
      <c r="U241" s="9"/>
      <c r="V241" s="9"/>
      <c r="W241" s="9"/>
      <c r="X241" s="9"/>
      <c r="Y241" s="9">
        <v>1</v>
      </c>
      <c r="Z241" s="9"/>
      <c r="AA241" s="9"/>
      <c r="AB241" s="9"/>
      <c r="AC241" s="9"/>
      <c r="AD241" s="9"/>
      <c r="AE241" s="9"/>
      <c r="AF241" s="9">
        <v>1</v>
      </c>
      <c r="AG241" s="9"/>
      <c r="AH241" s="9"/>
      <c r="AI241" s="282"/>
      <c r="AJ241" s="31" t="s">
        <v>1540</v>
      </c>
      <c r="AK241" s="275" t="s">
        <v>2344</v>
      </c>
      <c r="AL241" s="280"/>
    </row>
    <row r="242" spans="1:206" x14ac:dyDescent="0.25">
      <c r="A242" s="31" t="s">
        <v>1299</v>
      </c>
      <c r="B242" s="275" t="s">
        <v>321</v>
      </c>
      <c r="C242" s="9" t="s">
        <v>1426</v>
      </c>
      <c r="D242" s="9" t="s">
        <v>16</v>
      </c>
      <c r="E242" s="276"/>
      <c r="F242" s="9"/>
      <c r="G242" s="9"/>
      <c r="H242" s="9"/>
      <c r="I242" s="9"/>
      <c r="J242" s="9"/>
      <c r="K242" s="9"/>
      <c r="L242" s="275"/>
      <c r="M242" s="9"/>
      <c r="N242" s="277"/>
      <c r="O242" s="277"/>
      <c r="P242" s="278">
        <v>0</v>
      </c>
      <c r="Q242" s="279" t="s">
        <v>4</v>
      </c>
      <c r="R242" s="280"/>
      <c r="S242" s="277"/>
      <c r="T242" s="281"/>
      <c r="U242" s="9"/>
      <c r="V242" s="9"/>
      <c r="W242" s="9">
        <v>1</v>
      </c>
      <c r="X242" s="9"/>
      <c r="Y242" s="9"/>
      <c r="Z242" s="9"/>
      <c r="AA242" s="9"/>
      <c r="AB242" s="9"/>
      <c r="AC242" s="9"/>
      <c r="AD242" s="9"/>
      <c r="AE242" s="9"/>
      <c r="AF242" s="9"/>
      <c r="AG242" s="9"/>
      <c r="AH242" s="9"/>
      <c r="AI242" s="282"/>
      <c r="AJ242" s="31" t="s">
        <v>861</v>
      </c>
      <c r="AK242" s="275"/>
      <c r="AL242" s="280"/>
    </row>
    <row r="243" spans="1:206" x14ac:dyDescent="0.25">
      <c r="A243" s="301" t="s">
        <v>350</v>
      </c>
      <c r="B243" s="302" t="s">
        <v>321</v>
      </c>
      <c r="C243" s="303" t="s">
        <v>351</v>
      </c>
      <c r="D243" s="303" t="s">
        <v>16</v>
      </c>
      <c r="E243" s="304"/>
      <c r="F243" s="303"/>
      <c r="G243" s="303"/>
      <c r="H243" s="303"/>
      <c r="I243" s="303"/>
      <c r="J243" s="303"/>
      <c r="K243" s="303"/>
      <c r="L243" s="302"/>
      <c r="M243" s="303"/>
      <c r="N243" s="305"/>
      <c r="O243" s="305"/>
      <c r="P243" s="278">
        <v>0</v>
      </c>
      <c r="Q243" s="306">
        <v>45709</v>
      </c>
      <c r="R243" s="307"/>
      <c r="S243" s="305"/>
      <c r="T243" s="281"/>
      <c r="U243" s="9"/>
      <c r="V243" s="9"/>
      <c r="W243" s="9">
        <v>1</v>
      </c>
      <c r="X243" s="9"/>
      <c r="Y243" s="9"/>
      <c r="Z243" s="9"/>
      <c r="AA243" s="9"/>
      <c r="AB243" s="9"/>
      <c r="AC243" s="9"/>
      <c r="AD243" s="9"/>
      <c r="AE243" s="9"/>
      <c r="AF243" s="9"/>
      <c r="AG243" s="9"/>
      <c r="AH243" s="9"/>
      <c r="AI243" s="282"/>
      <c r="AJ243" s="31" t="s">
        <v>861</v>
      </c>
      <c r="AK243" s="275"/>
      <c r="AL243" s="280"/>
    </row>
    <row r="244" spans="1:206" ht="30" x14ac:dyDescent="0.25">
      <c r="A244" s="31" t="s">
        <v>1300</v>
      </c>
      <c r="B244" s="275" t="s">
        <v>280</v>
      </c>
      <c r="C244" s="9" t="s">
        <v>1427</v>
      </c>
      <c r="D244" s="9" t="s">
        <v>16</v>
      </c>
      <c r="E244" s="276"/>
      <c r="F244" s="9"/>
      <c r="G244" s="9"/>
      <c r="H244" s="9"/>
      <c r="I244" s="9"/>
      <c r="J244" s="9"/>
      <c r="K244" s="9"/>
      <c r="L244" s="275"/>
      <c r="M244" s="9"/>
      <c r="N244" s="277"/>
      <c r="O244" s="277"/>
      <c r="P244" s="278">
        <v>52</v>
      </c>
      <c r="Q244" s="279" t="s">
        <v>4</v>
      </c>
      <c r="R244" s="280"/>
      <c r="S244" s="277"/>
      <c r="T244" s="281"/>
      <c r="U244" s="9"/>
      <c r="V244" s="9">
        <v>1</v>
      </c>
      <c r="W244" s="9"/>
      <c r="X244" s="9"/>
      <c r="Y244" s="9"/>
      <c r="Z244" s="9"/>
      <c r="AA244" s="9"/>
      <c r="AB244" s="9"/>
      <c r="AC244" s="9"/>
      <c r="AD244" s="9"/>
      <c r="AE244" s="9"/>
      <c r="AF244" s="9"/>
      <c r="AG244" s="9"/>
      <c r="AH244" s="9"/>
      <c r="AI244" s="282"/>
      <c r="AJ244" s="31" t="s">
        <v>1532</v>
      </c>
      <c r="AK244" s="275"/>
      <c r="AL244" s="280"/>
    </row>
    <row r="245" spans="1:206" s="233" customFormat="1" ht="30" x14ac:dyDescent="0.25">
      <c r="A245" s="31" t="s">
        <v>1301</v>
      </c>
      <c r="B245" s="275" t="s">
        <v>310</v>
      </c>
      <c r="C245" s="9" t="s">
        <v>1428</v>
      </c>
      <c r="D245" s="9" t="s">
        <v>16</v>
      </c>
      <c r="E245" s="276"/>
      <c r="F245" s="9"/>
      <c r="G245" s="9"/>
      <c r="H245" s="9"/>
      <c r="I245" s="9"/>
      <c r="J245" s="9"/>
      <c r="K245" s="9"/>
      <c r="L245" s="275"/>
      <c r="M245" s="9"/>
      <c r="N245" s="277"/>
      <c r="O245" s="277"/>
      <c r="P245" s="278">
        <v>59</v>
      </c>
      <c r="Q245" s="279" t="s">
        <v>4</v>
      </c>
      <c r="R245" s="280"/>
      <c r="S245" s="277"/>
      <c r="T245" s="281"/>
      <c r="U245" s="9"/>
      <c r="V245" s="9"/>
      <c r="W245" s="9">
        <v>1</v>
      </c>
      <c r="X245" s="9"/>
      <c r="Y245" s="9"/>
      <c r="Z245" s="9"/>
      <c r="AA245" s="9"/>
      <c r="AB245" s="9"/>
      <c r="AC245" s="9"/>
      <c r="AD245" s="9"/>
      <c r="AE245" s="9"/>
      <c r="AF245" s="9"/>
      <c r="AG245" s="9"/>
      <c r="AH245" s="9"/>
      <c r="AI245" s="282"/>
      <c r="AJ245" s="31" t="s">
        <v>1532</v>
      </c>
      <c r="AK245" s="275"/>
      <c r="AL245" s="280"/>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row>
    <row r="246" spans="1:206" ht="60" x14ac:dyDescent="0.25">
      <c r="A246" s="31" t="s">
        <v>618</v>
      </c>
      <c r="B246" s="275" t="s">
        <v>949</v>
      </c>
      <c r="C246" s="9" t="s">
        <v>1048</v>
      </c>
      <c r="D246" s="9"/>
      <c r="E246" s="276"/>
      <c r="F246" s="9"/>
      <c r="G246" s="9"/>
      <c r="H246" s="9"/>
      <c r="I246" s="9"/>
      <c r="J246" s="9"/>
      <c r="K246" s="9"/>
      <c r="L246" s="275"/>
      <c r="M246" s="9"/>
      <c r="N246" s="277"/>
      <c r="O246" s="277"/>
      <c r="P246" s="278"/>
      <c r="Q246" s="279">
        <v>46660</v>
      </c>
      <c r="R246" s="280"/>
      <c r="S246" s="277"/>
      <c r="T246" s="281"/>
      <c r="U246" s="9"/>
      <c r="V246" s="9"/>
      <c r="W246" s="9"/>
      <c r="X246" s="9"/>
      <c r="Y246" s="9"/>
      <c r="Z246" s="9"/>
      <c r="AA246" s="9"/>
      <c r="AB246" s="9"/>
      <c r="AC246" s="9"/>
      <c r="AD246" s="9"/>
      <c r="AE246" s="9"/>
      <c r="AF246" s="9"/>
      <c r="AG246" s="9"/>
      <c r="AH246" s="9"/>
      <c r="AI246" s="282"/>
      <c r="AJ246" s="31" t="s">
        <v>862</v>
      </c>
      <c r="AK246" s="275"/>
      <c r="AL246" s="280"/>
    </row>
    <row r="247" spans="1:206" ht="60" x14ac:dyDescent="0.25">
      <c r="A247" s="31" t="s">
        <v>619</v>
      </c>
      <c r="B247" s="275" t="s">
        <v>948</v>
      </c>
      <c r="C247" s="9" t="s">
        <v>1049</v>
      </c>
      <c r="D247" s="9"/>
      <c r="E247" s="276"/>
      <c r="F247" s="9"/>
      <c r="G247" s="9"/>
      <c r="H247" s="9"/>
      <c r="I247" s="9"/>
      <c r="J247" s="9"/>
      <c r="K247" s="9"/>
      <c r="L247" s="275"/>
      <c r="M247" s="9"/>
      <c r="N247" s="277"/>
      <c r="O247" s="277"/>
      <c r="P247" s="278"/>
      <c r="Q247" s="279">
        <v>46228</v>
      </c>
      <c r="R247" s="280"/>
      <c r="S247" s="277"/>
      <c r="T247" s="281"/>
      <c r="U247" s="9"/>
      <c r="V247" s="9"/>
      <c r="W247" s="9"/>
      <c r="X247" s="9"/>
      <c r="Y247" s="9"/>
      <c r="Z247" s="9"/>
      <c r="AA247" s="9"/>
      <c r="AB247" s="9"/>
      <c r="AC247" s="9"/>
      <c r="AD247" s="9"/>
      <c r="AE247" s="9"/>
      <c r="AF247" s="9"/>
      <c r="AG247" s="9"/>
      <c r="AH247" s="9"/>
      <c r="AI247" s="282"/>
      <c r="AJ247" s="31" t="s">
        <v>863</v>
      </c>
      <c r="AK247" s="275"/>
      <c r="AL247" s="280"/>
    </row>
    <row r="248" spans="1:206" ht="75" x14ac:dyDescent="0.25">
      <c r="A248" s="31" t="s">
        <v>620</v>
      </c>
      <c r="B248" s="275" t="s">
        <v>948</v>
      </c>
      <c r="C248" s="9" t="s">
        <v>1050</v>
      </c>
      <c r="D248" s="9"/>
      <c r="E248" s="276"/>
      <c r="F248" s="9"/>
      <c r="G248" s="9"/>
      <c r="H248" s="9"/>
      <c r="I248" s="9"/>
      <c r="J248" s="9"/>
      <c r="K248" s="9"/>
      <c r="L248" s="275"/>
      <c r="M248" s="9"/>
      <c r="N248" s="277"/>
      <c r="O248" s="277"/>
      <c r="P248" s="278"/>
      <c r="Q248" s="279">
        <v>46228</v>
      </c>
      <c r="R248" s="280"/>
      <c r="S248" s="277"/>
      <c r="T248" s="281"/>
      <c r="U248" s="9"/>
      <c r="V248" s="9"/>
      <c r="W248" s="9"/>
      <c r="X248" s="9"/>
      <c r="Y248" s="9"/>
      <c r="Z248" s="9"/>
      <c r="AA248" s="9"/>
      <c r="AB248" s="9"/>
      <c r="AC248" s="9"/>
      <c r="AD248" s="9"/>
      <c r="AE248" s="9"/>
      <c r="AF248" s="9"/>
      <c r="AG248" s="9"/>
      <c r="AH248" s="9"/>
      <c r="AI248" s="282"/>
      <c r="AJ248" s="31" t="s">
        <v>864</v>
      </c>
      <c r="AK248" s="275"/>
      <c r="AL248" s="280"/>
    </row>
    <row r="249" spans="1:206" ht="45" x14ac:dyDescent="0.25">
      <c r="A249" s="31" t="s">
        <v>352</v>
      </c>
      <c r="B249" s="275" t="s">
        <v>331</v>
      </c>
      <c r="C249" s="9" t="s">
        <v>353</v>
      </c>
      <c r="D249" s="9"/>
      <c r="E249" s="276"/>
      <c r="F249" s="9"/>
      <c r="G249" s="9"/>
      <c r="H249" s="9"/>
      <c r="I249" s="9"/>
      <c r="J249" s="9"/>
      <c r="K249" s="9"/>
      <c r="L249" s="275"/>
      <c r="M249" s="9"/>
      <c r="N249" s="277"/>
      <c r="O249" s="277"/>
      <c r="P249" s="278"/>
      <c r="Q249" s="279">
        <v>45695</v>
      </c>
      <c r="R249" s="280"/>
      <c r="S249" s="277"/>
      <c r="T249" s="281"/>
      <c r="U249" s="9"/>
      <c r="V249" s="9"/>
      <c r="W249" s="9"/>
      <c r="X249" s="9"/>
      <c r="Y249" s="9"/>
      <c r="Z249" s="9"/>
      <c r="AA249" s="9"/>
      <c r="AB249" s="9"/>
      <c r="AC249" s="9"/>
      <c r="AD249" s="9"/>
      <c r="AE249" s="9"/>
      <c r="AF249" s="9"/>
      <c r="AG249" s="9"/>
      <c r="AH249" s="9"/>
      <c r="AI249" s="282"/>
      <c r="AJ249" s="31" t="s">
        <v>846</v>
      </c>
      <c r="AK249" s="275"/>
      <c r="AL249" s="280"/>
    </row>
    <row r="250" spans="1:206" ht="45" x14ac:dyDescent="0.25">
      <c r="A250" s="31" t="s">
        <v>354</v>
      </c>
      <c r="B250" s="275" t="s">
        <v>331</v>
      </c>
      <c r="C250" s="9" t="s">
        <v>355</v>
      </c>
      <c r="D250" s="9"/>
      <c r="E250" s="276"/>
      <c r="F250" s="9"/>
      <c r="G250" s="9"/>
      <c r="H250" s="9"/>
      <c r="I250" s="9"/>
      <c r="J250" s="9"/>
      <c r="K250" s="9"/>
      <c r="L250" s="275"/>
      <c r="M250" s="9"/>
      <c r="N250" s="277"/>
      <c r="O250" s="277"/>
      <c r="P250" s="278"/>
      <c r="Q250" s="279">
        <v>45329</v>
      </c>
      <c r="R250" s="280"/>
      <c r="S250" s="277"/>
      <c r="T250" s="281"/>
      <c r="U250" s="9"/>
      <c r="V250" s="9"/>
      <c r="W250" s="9"/>
      <c r="X250" s="9"/>
      <c r="Y250" s="9"/>
      <c r="Z250" s="9"/>
      <c r="AA250" s="9"/>
      <c r="AB250" s="9"/>
      <c r="AC250" s="9"/>
      <c r="AD250" s="9"/>
      <c r="AE250" s="9"/>
      <c r="AF250" s="9"/>
      <c r="AG250" s="9"/>
      <c r="AH250" s="9"/>
      <c r="AI250" s="282"/>
      <c r="AJ250" s="31" t="s">
        <v>846</v>
      </c>
      <c r="AK250" s="275"/>
      <c r="AL250" s="280"/>
    </row>
    <row r="251" spans="1:206" ht="45" x14ac:dyDescent="0.25">
      <c r="A251" s="31" t="s">
        <v>621</v>
      </c>
      <c r="B251" s="275" t="s">
        <v>331</v>
      </c>
      <c r="C251" s="9" t="s">
        <v>1051</v>
      </c>
      <c r="D251" s="9"/>
      <c r="E251" s="276"/>
      <c r="F251" s="9"/>
      <c r="G251" s="9"/>
      <c r="H251" s="9"/>
      <c r="I251" s="9"/>
      <c r="J251" s="9"/>
      <c r="K251" s="9"/>
      <c r="L251" s="275"/>
      <c r="M251" s="9"/>
      <c r="N251" s="277"/>
      <c r="O251" s="277"/>
      <c r="P251" s="278"/>
      <c r="Q251" s="279">
        <v>46310</v>
      </c>
      <c r="R251" s="280"/>
      <c r="S251" s="277"/>
      <c r="T251" s="281"/>
      <c r="U251" s="9"/>
      <c r="V251" s="9"/>
      <c r="W251" s="9"/>
      <c r="X251" s="9"/>
      <c r="Y251" s="9"/>
      <c r="Z251" s="9"/>
      <c r="AA251" s="9"/>
      <c r="AB251" s="9"/>
      <c r="AC251" s="9"/>
      <c r="AD251" s="9"/>
      <c r="AE251" s="9"/>
      <c r="AF251" s="9"/>
      <c r="AG251" s="9"/>
      <c r="AH251" s="9"/>
      <c r="AI251" s="282"/>
      <c r="AJ251" s="31" t="s">
        <v>854</v>
      </c>
      <c r="AK251" s="275"/>
      <c r="AL251" s="280"/>
    </row>
    <row r="252" spans="1:206" ht="30" x14ac:dyDescent="0.25">
      <c r="A252" s="31" t="s">
        <v>622</v>
      </c>
      <c r="B252" s="275" t="s">
        <v>273</v>
      </c>
      <c r="C252" s="9" t="s">
        <v>1429</v>
      </c>
      <c r="D252" s="9" t="s">
        <v>16</v>
      </c>
      <c r="E252" s="276"/>
      <c r="F252" s="9"/>
      <c r="G252" s="9"/>
      <c r="H252" s="9"/>
      <c r="I252" s="9"/>
      <c r="J252" s="9"/>
      <c r="K252" s="9"/>
      <c r="L252" s="275"/>
      <c r="M252" s="9"/>
      <c r="N252" s="277"/>
      <c r="O252" s="277"/>
      <c r="P252" s="278">
        <v>52</v>
      </c>
      <c r="Q252" s="279" t="s">
        <v>4</v>
      </c>
      <c r="R252" s="280"/>
      <c r="S252" s="277"/>
      <c r="T252" s="281"/>
      <c r="U252" s="9"/>
      <c r="V252" s="9">
        <v>1</v>
      </c>
      <c r="W252" s="9"/>
      <c r="X252" s="9"/>
      <c r="Y252" s="9"/>
      <c r="Z252" s="9"/>
      <c r="AA252" s="9"/>
      <c r="AB252" s="9"/>
      <c r="AC252" s="9"/>
      <c r="AD252" s="9"/>
      <c r="AE252" s="9"/>
      <c r="AF252" s="9"/>
      <c r="AG252" s="9"/>
      <c r="AH252" s="9"/>
      <c r="AI252" s="282"/>
      <c r="AJ252" s="31" t="s">
        <v>1532</v>
      </c>
      <c r="AK252" s="275"/>
      <c r="AL252" s="280"/>
    </row>
    <row r="253" spans="1:206" ht="45" x14ac:dyDescent="0.25">
      <c r="A253" s="31" t="s">
        <v>2143</v>
      </c>
      <c r="B253" s="275" t="s">
        <v>946</v>
      </c>
      <c r="C253" s="9" t="s">
        <v>1052</v>
      </c>
      <c r="D253" s="9"/>
      <c r="E253" s="276"/>
      <c r="F253" s="9"/>
      <c r="G253" s="9"/>
      <c r="H253" s="9"/>
      <c r="I253" s="9"/>
      <c r="J253" s="9"/>
      <c r="K253" s="9"/>
      <c r="L253" s="275"/>
      <c r="M253" s="9"/>
      <c r="N253" s="277"/>
      <c r="O253" s="277"/>
      <c r="P253" s="278"/>
      <c r="Q253" s="279">
        <v>46310</v>
      </c>
      <c r="R253" s="280"/>
      <c r="S253" s="277"/>
      <c r="T253" s="281"/>
      <c r="U253" s="9"/>
      <c r="V253" s="9"/>
      <c r="W253" s="9"/>
      <c r="X253" s="9"/>
      <c r="Y253" s="9"/>
      <c r="Z253" s="9"/>
      <c r="AA253" s="9"/>
      <c r="AB253" s="9"/>
      <c r="AC253" s="9"/>
      <c r="AD253" s="9"/>
      <c r="AE253" s="9"/>
      <c r="AF253" s="9"/>
      <c r="AG253" s="9"/>
      <c r="AH253" s="9"/>
      <c r="AI253" s="282"/>
      <c r="AJ253" s="31" t="s">
        <v>834</v>
      </c>
      <c r="AK253" s="275"/>
      <c r="AL253" s="280"/>
    </row>
    <row r="254" spans="1:206" ht="45" x14ac:dyDescent="0.25">
      <c r="A254" s="31" t="s">
        <v>623</v>
      </c>
      <c r="B254" s="275" t="s">
        <v>956</v>
      </c>
      <c r="C254" s="9" t="s">
        <v>1053</v>
      </c>
      <c r="D254" s="9"/>
      <c r="E254" s="276"/>
      <c r="F254" s="9"/>
      <c r="G254" s="9"/>
      <c r="H254" s="9"/>
      <c r="I254" s="9"/>
      <c r="J254" s="9"/>
      <c r="K254" s="9"/>
      <c r="L254" s="275"/>
      <c r="M254" s="9"/>
      <c r="N254" s="277"/>
      <c r="O254" s="277"/>
      <c r="P254" s="278"/>
      <c r="Q254" s="279">
        <v>46310</v>
      </c>
      <c r="R254" s="280"/>
      <c r="S254" s="277"/>
      <c r="T254" s="281"/>
      <c r="U254" s="9"/>
      <c r="V254" s="9"/>
      <c r="W254" s="9"/>
      <c r="X254" s="9"/>
      <c r="Y254" s="9"/>
      <c r="Z254" s="9"/>
      <c r="AA254" s="9"/>
      <c r="AB254" s="9"/>
      <c r="AC254" s="9"/>
      <c r="AD254" s="9"/>
      <c r="AE254" s="9"/>
      <c r="AF254" s="9"/>
      <c r="AG254" s="9"/>
      <c r="AH254" s="9"/>
      <c r="AI254" s="282"/>
      <c r="AJ254" s="31" t="s">
        <v>854</v>
      </c>
      <c r="AK254" s="275"/>
      <c r="AL254" s="280"/>
    </row>
    <row r="255" spans="1:206" ht="30" x14ac:dyDescent="0.25">
      <c r="A255" s="31" t="s">
        <v>1302</v>
      </c>
      <c r="B255" s="275" t="s">
        <v>307</v>
      </c>
      <c r="C255" s="9" t="s">
        <v>1430</v>
      </c>
      <c r="D255" s="9" t="s">
        <v>16</v>
      </c>
      <c r="E255" s="276"/>
      <c r="F255" s="9"/>
      <c r="G255" s="9"/>
      <c r="H255" s="9"/>
      <c r="I255" s="9"/>
      <c r="J255" s="9"/>
      <c r="K255" s="9"/>
      <c r="L255" s="275"/>
      <c r="M255" s="9"/>
      <c r="N255" s="277"/>
      <c r="O255" s="277"/>
      <c r="P255" s="278">
        <v>182</v>
      </c>
      <c r="Q255" s="279" t="s">
        <v>4</v>
      </c>
      <c r="R255" s="280"/>
      <c r="S255" s="277"/>
      <c r="T255" s="281"/>
      <c r="U255" s="9"/>
      <c r="V255" s="9"/>
      <c r="W255" s="9">
        <v>1</v>
      </c>
      <c r="X255" s="9"/>
      <c r="Y255" s="9"/>
      <c r="Z255" s="9"/>
      <c r="AA255" s="9"/>
      <c r="AB255" s="9"/>
      <c r="AC255" s="9"/>
      <c r="AD255" s="9"/>
      <c r="AE255" s="9"/>
      <c r="AF255" s="9"/>
      <c r="AG255" s="9"/>
      <c r="AH255" s="9"/>
      <c r="AI255" s="282"/>
      <c r="AJ255" s="31" t="s">
        <v>1532</v>
      </c>
      <c r="AK255" s="275"/>
      <c r="AL255" s="280"/>
    </row>
    <row r="256" spans="1:206" x14ac:dyDescent="0.25">
      <c r="A256" s="31" t="s">
        <v>2179</v>
      </c>
      <c r="B256" s="275" t="s">
        <v>321</v>
      </c>
      <c r="C256" s="9" t="s">
        <v>2255</v>
      </c>
      <c r="D256" s="9" t="s">
        <v>45</v>
      </c>
      <c r="E256" s="276"/>
      <c r="F256" s="9"/>
      <c r="G256" s="9"/>
      <c r="H256" s="9"/>
      <c r="I256" s="9"/>
      <c r="J256" s="9"/>
      <c r="K256" s="9"/>
      <c r="L256" s="275"/>
      <c r="M256" s="9"/>
      <c r="N256" s="277"/>
      <c r="O256" s="277"/>
      <c r="P256" s="278">
        <v>0</v>
      </c>
      <c r="Q256" s="279" t="s">
        <v>4</v>
      </c>
      <c r="R256" s="280"/>
      <c r="S256" s="277"/>
      <c r="T256" s="281">
        <v>1</v>
      </c>
      <c r="U256" s="9">
        <v>1</v>
      </c>
      <c r="V256" s="9"/>
      <c r="W256" s="9"/>
      <c r="X256" s="9"/>
      <c r="Y256" s="9"/>
      <c r="Z256" s="9"/>
      <c r="AA256" s="9"/>
      <c r="AB256" s="9"/>
      <c r="AC256" s="9"/>
      <c r="AD256" s="9"/>
      <c r="AE256" s="9"/>
      <c r="AF256" s="9"/>
      <c r="AG256" s="9"/>
      <c r="AH256" s="9"/>
      <c r="AI256" s="282"/>
      <c r="AJ256" s="31" t="s">
        <v>2342</v>
      </c>
      <c r="AK256" s="275"/>
      <c r="AL256" s="280"/>
    </row>
    <row r="257" spans="1:206" x14ac:dyDescent="0.25">
      <c r="A257" s="31" t="s">
        <v>1303</v>
      </c>
      <c r="B257" s="275" t="s">
        <v>280</v>
      </c>
      <c r="C257" s="9" t="s">
        <v>1431</v>
      </c>
      <c r="D257" s="9" t="s">
        <v>16</v>
      </c>
      <c r="E257" s="276"/>
      <c r="F257" s="9"/>
      <c r="G257" s="9"/>
      <c r="H257" s="9"/>
      <c r="I257" s="9"/>
      <c r="J257" s="9"/>
      <c r="K257" s="9"/>
      <c r="L257" s="275"/>
      <c r="M257" s="9"/>
      <c r="N257" s="277"/>
      <c r="O257" s="277"/>
      <c r="P257" s="278">
        <v>0</v>
      </c>
      <c r="Q257" s="279" t="s">
        <v>4</v>
      </c>
      <c r="R257" s="280"/>
      <c r="S257" s="277"/>
      <c r="T257" s="281">
        <v>1</v>
      </c>
      <c r="U257" s="9">
        <v>1</v>
      </c>
      <c r="V257" s="9"/>
      <c r="W257" s="9"/>
      <c r="X257" s="9"/>
      <c r="Y257" s="9"/>
      <c r="Z257" s="9"/>
      <c r="AA257" s="9"/>
      <c r="AB257" s="9"/>
      <c r="AC257" s="9"/>
      <c r="AD257" s="9"/>
      <c r="AE257" s="9"/>
      <c r="AF257" s="9"/>
      <c r="AG257" s="9"/>
      <c r="AH257" s="9"/>
      <c r="AI257" s="282"/>
      <c r="AJ257" s="31" t="s">
        <v>1545</v>
      </c>
      <c r="AK257" s="275"/>
      <c r="AL257" s="280"/>
    </row>
    <row r="258" spans="1:206" x14ac:dyDescent="0.25">
      <c r="A258" s="31" t="s">
        <v>1304</v>
      </c>
      <c r="B258" s="275" t="s">
        <v>379</v>
      </c>
      <c r="C258" s="9" t="s">
        <v>1432</v>
      </c>
      <c r="D258" s="9" t="s">
        <v>16</v>
      </c>
      <c r="E258" s="276"/>
      <c r="F258" s="9"/>
      <c r="G258" s="9"/>
      <c r="H258" s="9"/>
      <c r="I258" s="9"/>
      <c r="J258" s="9"/>
      <c r="K258" s="9"/>
      <c r="L258" s="275"/>
      <c r="M258" s="9"/>
      <c r="N258" s="277"/>
      <c r="O258" s="277"/>
      <c r="P258" s="278">
        <v>0</v>
      </c>
      <c r="Q258" s="279" t="s">
        <v>4</v>
      </c>
      <c r="R258" s="280"/>
      <c r="S258" s="277"/>
      <c r="T258" s="281">
        <v>1</v>
      </c>
      <c r="U258" s="9">
        <v>1</v>
      </c>
      <c r="V258" s="9"/>
      <c r="W258" s="9"/>
      <c r="X258" s="9"/>
      <c r="Y258" s="9"/>
      <c r="Z258" s="9"/>
      <c r="AA258" s="9"/>
      <c r="AB258" s="9"/>
      <c r="AC258" s="9"/>
      <c r="AD258" s="9"/>
      <c r="AE258" s="9"/>
      <c r="AF258" s="9"/>
      <c r="AG258" s="9"/>
      <c r="AH258" s="9"/>
      <c r="AI258" s="282"/>
      <c r="AJ258" s="31" t="s">
        <v>1545</v>
      </c>
      <c r="AK258" s="275"/>
      <c r="AL258" s="280"/>
    </row>
    <row r="259" spans="1:206" ht="75" x14ac:dyDescent="0.25">
      <c r="A259" s="31" t="s">
        <v>356</v>
      </c>
      <c r="B259" s="275" t="s">
        <v>313</v>
      </c>
      <c r="C259" s="9" t="s">
        <v>357</v>
      </c>
      <c r="D259" s="9"/>
      <c r="E259" s="276"/>
      <c r="F259" s="9"/>
      <c r="G259" s="9"/>
      <c r="H259" s="9"/>
      <c r="I259" s="9"/>
      <c r="J259" s="9"/>
      <c r="K259" s="9"/>
      <c r="L259" s="275"/>
      <c r="M259" s="9"/>
      <c r="N259" s="277"/>
      <c r="O259" s="277"/>
      <c r="P259" s="278"/>
      <c r="Q259" s="279">
        <v>45695</v>
      </c>
      <c r="R259" s="280"/>
      <c r="S259" s="277"/>
      <c r="T259" s="281"/>
      <c r="U259" s="9"/>
      <c r="V259" s="9"/>
      <c r="W259" s="9"/>
      <c r="X259" s="9"/>
      <c r="Y259" s="9"/>
      <c r="Z259" s="9"/>
      <c r="AA259" s="9"/>
      <c r="AB259" s="9"/>
      <c r="AC259" s="9"/>
      <c r="AD259" s="9"/>
      <c r="AE259" s="9"/>
      <c r="AF259" s="9"/>
      <c r="AG259" s="9"/>
      <c r="AH259" s="9"/>
      <c r="AI259" s="282"/>
      <c r="AJ259" s="31" t="s">
        <v>861</v>
      </c>
      <c r="AK259" s="275"/>
      <c r="AL259" s="280"/>
    </row>
    <row r="260" spans="1:206" ht="75" x14ac:dyDescent="0.25">
      <c r="A260" s="31" t="s">
        <v>358</v>
      </c>
      <c r="B260" s="275" t="s">
        <v>313</v>
      </c>
      <c r="C260" s="9" t="s">
        <v>359</v>
      </c>
      <c r="D260" s="9"/>
      <c r="E260" s="276"/>
      <c r="F260" s="9"/>
      <c r="G260" s="9"/>
      <c r="H260" s="9"/>
      <c r="I260" s="9"/>
      <c r="J260" s="9"/>
      <c r="K260" s="9"/>
      <c r="L260" s="275"/>
      <c r="M260" s="9"/>
      <c r="N260" s="277"/>
      <c r="O260" s="277"/>
      <c r="P260" s="278"/>
      <c r="Q260" s="279">
        <v>45709</v>
      </c>
      <c r="R260" s="280"/>
      <c r="S260" s="277"/>
      <c r="T260" s="281"/>
      <c r="U260" s="9"/>
      <c r="V260" s="9"/>
      <c r="W260" s="9"/>
      <c r="X260" s="9"/>
      <c r="Y260" s="9"/>
      <c r="Z260" s="9"/>
      <c r="AA260" s="9"/>
      <c r="AB260" s="9"/>
      <c r="AC260" s="9"/>
      <c r="AD260" s="9"/>
      <c r="AE260" s="9"/>
      <c r="AF260" s="9"/>
      <c r="AG260" s="9"/>
      <c r="AH260" s="9"/>
      <c r="AI260" s="282"/>
      <c r="AJ260" s="31" t="s">
        <v>861</v>
      </c>
      <c r="AK260" s="275"/>
      <c r="AL260" s="280"/>
    </row>
    <row r="261" spans="1:206" s="233" customFormat="1" x14ac:dyDescent="0.25">
      <c r="A261" s="31" t="s">
        <v>1305</v>
      </c>
      <c r="B261" s="275" t="s">
        <v>273</v>
      </c>
      <c r="C261" s="9" t="s">
        <v>1433</v>
      </c>
      <c r="D261" s="9" t="s">
        <v>16</v>
      </c>
      <c r="E261" s="276"/>
      <c r="F261" s="9"/>
      <c r="G261" s="9"/>
      <c r="H261" s="9"/>
      <c r="I261" s="9"/>
      <c r="J261" s="9"/>
      <c r="K261" s="9"/>
      <c r="L261" s="275"/>
      <c r="M261" s="9"/>
      <c r="N261" s="277"/>
      <c r="O261" s="277"/>
      <c r="P261" s="278">
        <v>0</v>
      </c>
      <c r="Q261" s="279" t="s">
        <v>4</v>
      </c>
      <c r="R261" s="280"/>
      <c r="S261" s="277"/>
      <c r="T261" s="281"/>
      <c r="U261" s="9"/>
      <c r="V261" s="9"/>
      <c r="W261" s="9">
        <v>1</v>
      </c>
      <c r="X261" s="9"/>
      <c r="Y261" s="9"/>
      <c r="Z261" s="9"/>
      <c r="AA261" s="9"/>
      <c r="AB261" s="9"/>
      <c r="AC261" s="9"/>
      <c r="AD261" s="9"/>
      <c r="AE261" s="9"/>
      <c r="AF261" s="9"/>
      <c r="AG261" s="9"/>
      <c r="AH261" s="9"/>
      <c r="AI261" s="282"/>
      <c r="AJ261" s="31" t="s">
        <v>861</v>
      </c>
      <c r="AK261" s="275"/>
      <c r="AL261" s="280"/>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row>
    <row r="262" spans="1:206" ht="30" x14ac:dyDescent="0.25">
      <c r="A262" s="31" t="s">
        <v>360</v>
      </c>
      <c r="B262" s="275" t="s">
        <v>361</v>
      </c>
      <c r="C262" s="9" t="s">
        <v>362</v>
      </c>
      <c r="D262" s="9"/>
      <c r="E262" s="276"/>
      <c r="F262" s="9"/>
      <c r="G262" s="9"/>
      <c r="H262" s="9"/>
      <c r="I262" s="9"/>
      <c r="J262" s="9"/>
      <c r="K262" s="9"/>
      <c r="L262" s="275"/>
      <c r="M262" s="9"/>
      <c r="N262" s="277"/>
      <c r="O262" s="277"/>
      <c r="P262" s="278"/>
      <c r="Q262" s="279">
        <v>45695</v>
      </c>
      <c r="R262" s="280"/>
      <c r="S262" s="277"/>
      <c r="T262" s="281"/>
      <c r="U262" s="9"/>
      <c r="V262" s="9"/>
      <c r="W262" s="9"/>
      <c r="X262" s="9"/>
      <c r="Y262" s="9"/>
      <c r="Z262" s="9"/>
      <c r="AA262" s="9"/>
      <c r="AB262" s="9"/>
      <c r="AC262" s="9"/>
      <c r="AD262" s="9"/>
      <c r="AE262" s="9"/>
      <c r="AF262" s="9"/>
      <c r="AG262" s="9"/>
      <c r="AH262" s="9"/>
      <c r="AI262" s="282"/>
      <c r="AJ262" s="31" t="s">
        <v>861</v>
      </c>
      <c r="AK262" s="275"/>
      <c r="AL262" s="280"/>
    </row>
    <row r="263" spans="1:206" x14ac:dyDescent="0.25">
      <c r="A263" s="31" t="s">
        <v>1306</v>
      </c>
      <c r="B263" s="275" t="s">
        <v>307</v>
      </c>
      <c r="C263" s="9" t="s">
        <v>1434</v>
      </c>
      <c r="D263" s="9" t="s">
        <v>16</v>
      </c>
      <c r="E263" s="276"/>
      <c r="F263" s="9"/>
      <c r="G263" s="9"/>
      <c r="H263" s="9"/>
      <c r="I263" s="9"/>
      <c r="J263" s="9"/>
      <c r="K263" s="9"/>
      <c r="L263" s="275"/>
      <c r="M263" s="9"/>
      <c r="N263" s="277"/>
      <c r="O263" s="277"/>
      <c r="P263" s="278">
        <v>0</v>
      </c>
      <c r="Q263" s="279" t="s">
        <v>4</v>
      </c>
      <c r="R263" s="280"/>
      <c r="S263" s="277"/>
      <c r="T263" s="281"/>
      <c r="U263" s="9"/>
      <c r="V263" s="9"/>
      <c r="W263" s="9">
        <v>1</v>
      </c>
      <c r="X263" s="9"/>
      <c r="Y263" s="9"/>
      <c r="Z263" s="9"/>
      <c r="AA263" s="9"/>
      <c r="AB263" s="9"/>
      <c r="AC263" s="9"/>
      <c r="AD263" s="9"/>
      <c r="AE263" s="9"/>
      <c r="AF263" s="9"/>
      <c r="AG263" s="9"/>
      <c r="AH263" s="9"/>
      <c r="AI263" s="282"/>
      <c r="AJ263" s="31" t="s">
        <v>861</v>
      </c>
      <c r="AK263" s="275"/>
      <c r="AL263" s="280"/>
    </row>
    <row r="264" spans="1:206" x14ac:dyDescent="0.25">
      <c r="A264" s="31" t="s">
        <v>363</v>
      </c>
      <c r="B264" s="275" t="s">
        <v>277</v>
      </c>
      <c r="C264" s="9" t="s">
        <v>364</v>
      </c>
      <c r="D264" s="9" t="s">
        <v>17</v>
      </c>
      <c r="E264" s="276"/>
      <c r="F264" s="9"/>
      <c r="G264" s="9"/>
      <c r="H264" s="9">
        <v>100</v>
      </c>
      <c r="I264" s="9"/>
      <c r="J264" s="9"/>
      <c r="K264" s="9">
        <v>1</v>
      </c>
      <c r="L264" s="275"/>
      <c r="M264" s="9"/>
      <c r="N264" s="277"/>
      <c r="O264" s="277"/>
      <c r="P264" s="278">
        <v>81557</v>
      </c>
      <c r="Q264" s="279">
        <v>46184</v>
      </c>
      <c r="R264" s="280"/>
      <c r="S264" s="277">
        <v>2</v>
      </c>
      <c r="T264" s="281">
        <v>3</v>
      </c>
      <c r="U264" s="9">
        <v>3</v>
      </c>
      <c r="V264" s="9">
        <v>3</v>
      </c>
      <c r="W264" s="9">
        <v>3</v>
      </c>
      <c r="X264" s="9">
        <v>3</v>
      </c>
      <c r="Y264" s="9">
        <v>3</v>
      </c>
      <c r="Z264" s="9">
        <v>3</v>
      </c>
      <c r="AA264" s="9">
        <v>3</v>
      </c>
      <c r="AB264" s="9">
        <v>3</v>
      </c>
      <c r="AC264" s="9"/>
      <c r="AD264" s="9">
        <v>3</v>
      </c>
      <c r="AE264" s="9">
        <v>3</v>
      </c>
      <c r="AF264" s="9"/>
      <c r="AG264" s="9">
        <v>3</v>
      </c>
      <c r="AH264" s="9">
        <v>3</v>
      </c>
      <c r="AI264" s="282"/>
      <c r="AJ264" s="31" t="s">
        <v>847</v>
      </c>
      <c r="AK264" s="275"/>
      <c r="AL264" s="280"/>
    </row>
    <row r="265" spans="1:206" x14ac:dyDescent="0.25">
      <c r="A265" s="31" t="s">
        <v>2180</v>
      </c>
      <c r="B265" s="275" t="s">
        <v>307</v>
      </c>
      <c r="C265" s="9" t="s">
        <v>2257</v>
      </c>
      <c r="D265" s="9" t="s">
        <v>17</v>
      </c>
      <c r="E265" s="276"/>
      <c r="F265" s="9"/>
      <c r="G265" s="9"/>
      <c r="H265" s="9">
        <v>100</v>
      </c>
      <c r="I265" s="9"/>
      <c r="J265" s="9"/>
      <c r="K265" s="9">
        <v>1</v>
      </c>
      <c r="L265" s="275"/>
      <c r="M265" s="9"/>
      <c r="N265" s="277"/>
      <c r="O265" s="277"/>
      <c r="P265" s="278">
        <v>81557</v>
      </c>
      <c r="Q265" s="279" t="s">
        <v>4</v>
      </c>
      <c r="R265" s="280"/>
      <c r="S265" s="277">
        <v>2</v>
      </c>
      <c r="T265" s="281">
        <v>3</v>
      </c>
      <c r="U265" s="9">
        <v>3</v>
      </c>
      <c r="V265" s="9">
        <v>3</v>
      </c>
      <c r="W265" s="9">
        <v>3</v>
      </c>
      <c r="X265" s="9">
        <v>3</v>
      </c>
      <c r="Y265" s="9">
        <v>3</v>
      </c>
      <c r="Z265" s="9">
        <v>3</v>
      </c>
      <c r="AA265" s="9">
        <v>3</v>
      </c>
      <c r="AB265" s="9">
        <v>3</v>
      </c>
      <c r="AC265" s="9">
        <v>3</v>
      </c>
      <c r="AD265" s="9">
        <v>3</v>
      </c>
      <c r="AE265" s="9">
        <v>3</v>
      </c>
      <c r="AF265" s="9">
        <v>3</v>
      </c>
      <c r="AG265" s="9">
        <v>3</v>
      </c>
      <c r="AH265" s="9">
        <v>3</v>
      </c>
      <c r="AI265" s="282"/>
      <c r="AJ265" s="31" t="s">
        <v>847</v>
      </c>
      <c r="AK265" s="275"/>
      <c r="AL265" s="280"/>
    </row>
    <row r="266" spans="1:206" ht="30" x14ac:dyDescent="0.25">
      <c r="A266" s="31" t="s">
        <v>2359</v>
      </c>
      <c r="B266" s="275" t="s">
        <v>280</v>
      </c>
      <c r="C266" s="9" t="s">
        <v>2256</v>
      </c>
      <c r="D266" s="9" t="s">
        <v>17</v>
      </c>
      <c r="E266" s="276"/>
      <c r="F266" s="9"/>
      <c r="G266" s="9"/>
      <c r="H266" s="9">
        <v>100</v>
      </c>
      <c r="I266" s="9"/>
      <c r="J266" s="9"/>
      <c r="K266" s="9">
        <v>1</v>
      </c>
      <c r="L266" s="275"/>
      <c r="M266" s="9"/>
      <c r="N266" s="277"/>
      <c r="O266" s="277"/>
      <c r="P266" s="278">
        <v>81557</v>
      </c>
      <c r="Q266" s="279" t="s">
        <v>4</v>
      </c>
      <c r="R266" s="280"/>
      <c r="S266" s="277">
        <v>2</v>
      </c>
      <c r="T266" s="281">
        <v>3</v>
      </c>
      <c r="U266" s="9">
        <v>3</v>
      </c>
      <c r="V266" s="9">
        <v>3</v>
      </c>
      <c r="W266" s="9">
        <v>3</v>
      </c>
      <c r="X266" s="9">
        <v>3</v>
      </c>
      <c r="Y266" s="9">
        <v>3</v>
      </c>
      <c r="Z266" s="9">
        <v>3</v>
      </c>
      <c r="AA266" s="9">
        <v>3</v>
      </c>
      <c r="AB266" s="9">
        <v>3</v>
      </c>
      <c r="AC266" s="9">
        <v>3</v>
      </c>
      <c r="AD266" s="9">
        <v>3</v>
      </c>
      <c r="AE266" s="9">
        <v>3</v>
      </c>
      <c r="AF266" s="9">
        <v>3</v>
      </c>
      <c r="AG266" s="9">
        <v>3</v>
      </c>
      <c r="AH266" s="9">
        <v>3</v>
      </c>
      <c r="AI266" s="282"/>
      <c r="AJ266" s="31" t="s">
        <v>847</v>
      </c>
      <c r="AK266" s="275"/>
      <c r="AL266" s="280"/>
    </row>
    <row r="267" spans="1:206" x14ac:dyDescent="0.25">
      <c r="A267" s="31" t="s">
        <v>624</v>
      </c>
      <c r="B267" s="275" t="s">
        <v>396</v>
      </c>
      <c r="C267" s="9" t="s">
        <v>1054</v>
      </c>
      <c r="D267" s="9"/>
      <c r="E267" s="276"/>
      <c r="F267" s="9"/>
      <c r="G267" s="9"/>
      <c r="H267" s="9"/>
      <c r="I267" s="9"/>
      <c r="J267" s="9"/>
      <c r="K267" s="9"/>
      <c r="L267" s="275"/>
      <c r="M267" s="9"/>
      <c r="N267" s="277"/>
      <c r="O267" s="277"/>
      <c r="P267" s="278"/>
      <c r="Q267" s="279">
        <v>46541</v>
      </c>
      <c r="R267" s="280"/>
      <c r="S267" s="277"/>
      <c r="T267" s="281"/>
      <c r="U267" s="9"/>
      <c r="V267" s="9"/>
      <c r="W267" s="9"/>
      <c r="X267" s="9"/>
      <c r="Y267" s="9"/>
      <c r="Z267" s="9"/>
      <c r="AA267" s="9"/>
      <c r="AB267" s="9"/>
      <c r="AC267" s="9"/>
      <c r="AD267" s="9"/>
      <c r="AE267" s="9"/>
      <c r="AF267" s="9"/>
      <c r="AG267" s="9"/>
      <c r="AH267" s="9"/>
      <c r="AI267" s="282"/>
      <c r="AJ267" s="31" t="s">
        <v>847</v>
      </c>
      <c r="AK267" s="275"/>
      <c r="AL267" s="280"/>
    </row>
    <row r="268" spans="1:206" ht="45" x14ac:dyDescent="0.25">
      <c r="A268" s="31" t="s">
        <v>625</v>
      </c>
      <c r="B268" s="275" t="s">
        <v>507</v>
      </c>
      <c r="C268" s="9" t="s">
        <v>1056</v>
      </c>
      <c r="D268" s="9"/>
      <c r="E268" s="276"/>
      <c r="F268" s="9"/>
      <c r="G268" s="9"/>
      <c r="H268" s="9"/>
      <c r="I268" s="9"/>
      <c r="J268" s="9"/>
      <c r="K268" s="9"/>
      <c r="L268" s="275"/>
      <c r="M268" s="9"/>
      <c r="N268" s="277"/>
      <c r="O268" s="277"/>
      <c r="P268" s="278"/>
      <c r="Q268" s="279">
        <v>46326</v>
      </c>
      <c r="R268" s="280"/>
      <c r="S268" s="277"/>
      <c r="T268" s="281"/>
      <c r="U268" s="9"/>
      <c r="V268" s="9"/>
      <c r="W268" s="9"/>
      <c r="X268" s="9"/>
      <c r="Y268" s="9"/>
      <c r="Z268" s="9"/>
      <c r="AA268" s="9"/>
      <c r="AB268" s="9"/>
      <c r="AC268" s="9"/>
      <c r="AD268" s="9"/>
      <c r="AE268" s="9"/>
      <c r="AF268" s="9"/>
      <c r="AG268" s="9"/>
      <c r="AH268" s="9"/>
      <c r="AI268" s="282"/>
      <c r="AJ268" s="31" t="s">
        <v>847</v>
      </c>
      <c r="AK268" s="275"/>
      <c r="AL268" s="280"/>
    </row>
    <row r="269" spans="1:206" ht="45" x14ac:dyDescent="0.25">
      <c r="A269" s="31" t="s">
        <v>626</v>
      </c>
      <c r="B269" s="275" t="s">
        <v>507</v>
      </c>
      <c r="C269" s="9" t="s">
        <v>1058</v>
      </c>
      <c r="D269" s="9"/>
      <c r="E269" s="276"/>
      <c r="F269" s="9"/>
      <c r="G269" s="9"/>
      <c r="H269" s="9"/>
      <c r="I269" s="9"/>
      <c r="J269" s="9"/>
      <c r="K269" s="9"/>
      <c r="L269" s="275"/>
      <c r="M269" s="9"/>
      <c r="N269" s="277"/>
      <c r="O269" s="277"/>
      <c r="P269" s="278"/>
      <c r="Q269" s="279">
        <v>46326</v>
      </c>
      <c r="R269" s="280"/>
      <c r="S269" s="277"/>
      <c r="T269" s="281"/>
      <c r="U269" s="9"/>
      <c r="V269" s="9"/>
      <c r="W269" s="9"/>
      <c r="X269" s="9"/>
      <c r="Y269" s="9"/>
      <c r="Z269" s="9"/>
      <c r="AA269" s="9"/>
      <c r="AB269" s="9"/>
      <c r="AC269" s="9"/>
      <c r="AD269" s="9"/>
      <c r="AE269" s="9"/>
      <c r="AF269" s="9"/>
      <c r="AG269" s="9"/>
      <c r="AH269" s="9"/>
      <c r="AI269" s="282"/>
      <c r="AJ269" s="31" t="s">
        <v>847</v>
      </c>
      <c r="AK269" s="275"/>
      <c r="AL269" s="280"/>
    </row>
    <row r="270" spans="1:206" ht="60" x14ac:dyDescent="0.25">
      <c r="A270" s="31" t="s">
        <v>1245</v>
      </c>
      <c r="B270" s="275" t="s">
        <v>486</v>
      </c>
      <c r="C270" s="9" t="s">
        <v>1057</v>
      </c>
      <c r="D270" s="9"/>
      <c r="E270" s="276"/>
      <c r="F270" s="9"/>
      <c r="G270" s="9"/>
      <c r="H270" s="9"/>
      <c r="I270" s="9"/>
      <c r="J270" s="9"/>
      <c r="K270" s="9"/>
      <c r="L270" s="275"/>
      <c r="M270" s="9"/>
      <c r="N270" s="277"/>
      <c r="O270" s="277"/>
      <c r="P270" s="278"/>
      <c r="Q270" s="279">
        <v>44951</v>
      </c>
      <c r="R270" s="280"/>
      <c r="S270" s="277"/>
      <c r="T270" s="281"/>
      <c r="U270" s="9"/>
      <c r="V270" s="9"/>
      <c r="W270" s="9"/>
      <c r="X270" s="9"/>
      <c r="Y270" s="9"/>
      <c r="Z270" s="9"/>
      <c r="AA270" s="9"/>
      <c r="AB270" s="9"/>
      <c r="AC270" s="9"/>
      <c r="AD270" s="9"/>
      <c r="AE270" s="9"/>
      <c r="AF270" s="9"/>
      <c r="AG270" s="9"/>
      <c r="AH270" s="9"/>
      <c r="AI270" s="282"/>
      <c r="AJ270" s="31" t="s">
        <v>847</v>
      </c>
      <c r="AK270" s="275"/>
      <c r="AL270" s="280"/>
    </row>
    <row r="271" spans="1:206" ht="60" x14ac:dyDescent="0.25">
      <c r="A271" s="31" t="s">
        <v>1262</v>
      </c>
      <c r="B271" s="275" t="s">
        <v>486</v>
      </c>
      <c r="C271" s="9" t="s">
        <v>1055</v>
      </c>
      <c r="D271" s="9"/>
      <c r="E271" s="276"/>
      <c r="F271" s="9"/>
      <c r="G271" s="9"/>
      <c r="H271" s="9"/>
      <c r="I271" s="9"/>
      <c r="J271" s="9"/>
      <c r="K271" s="9"/>
      <c r="L271" s="275"/>
      <c r="M271" s="9"/>
      <c r="N271" s="277"/>
      <c r="O271" s="277"/>
      <c r="P271" s="278"/>
      <c r="Q271" s="279">
        <v>44951</v>
      </c>
      <c r="R271" s="280"/>
      <c r="S271" s="277"/>
      <c r="T271" s="281"/>
      <c r="U271" s="9"/>
      <c r="V271" s="9"/>
      <c r="W271" s="9"/>
      <c r="X271" s="9"/>
      <c r="Y271" s="9"/>
      <c r="Z271" s="9"/>
      <c r="AA271" s="9"/>
      <c r="AB271" s="9"/>
      <c r="AC271" s="9"/>
      <c r="AD271" s="9"/>
      <c r="AE271" s="9"/>
      <c r="AF271" s="9"/>
      <c r="AG271" s="9"/>
      <c r="AH271" s="9"/>
      <c r="AI271" s="282"/>
      <c r="AJ271" s="31" t="s">
        <v>847</v>
      </c>
      <c r="AK271" s="275"/>
      <c r="AL271" s="280"/>
    </row>
    <row r="272" spans="1:206" ht="60" x14ac:dyDescent="0.25">
      <c r="A272" s="31" t="s">
        <v>627</v>
      </c>
      <c r="B272" s="275" t="s">
        <v>486</v>
      </c>
      <c r="C272" s="9" t="s">
        <v>1059</v>
      </c>
      <c r="D272" s="9"/>
      <c r="E272" s="276"/>
      <c r="F272" s="9"/>
      <c r="G272" s="9"/>
      <c r="H272" s="9"/>
      <c r="I272" s="9"/>
      <c r="J272" s="9"/>
      <c r="K272" s="9"/>
      <c r="L272" s="275"/>
      <c r="M272" s="9"/>
      <c r="N272" s="277"/>
      <c r="O272" s="277"/>
      <c r="P272" s="278"/>
      <c r="Q272" s="279">
        <v>44951</v>
      </c>
      <c r="R272" s="280"/>
      <c r="S272" s="277"/>
      <c r="T272" s="281"/>
      <c r="U272" s="9"/>
      <c r="V272" s="9"/>
      <c r="W272" s="9"/>
      <c r="X272" s="9"/>
      <c r="Y272" s="9"/>
      <c r="Z272" s="9"/>
      <c r="AA272" s="9"/>
      <c r="AB272" s="9"/>
      <c r="AC272" s="9"/>
      <c r="AD272" s="9"/>
      <c r="AE272" s="9"/>
      <c r="AF272" s="9"/>
      <c r="AG272" s="9"/>
      <c r="AH272" s="9"/>
      <c r="AI272" s="282"/>
      <c r="AJ272" s="31" t="s">
        <v>847</v>
      </c>
      <c r="AK272" s="275"/>
      <c r="AL272" s="280"/>
    </row>
    <row r="273" spans="1:38" x14ac:dyDescent="0.25">
      <c r="A273" s="31" t="s">
        <v>1639</v>
      </c>
      <c r="B273" s="275" t="s">
        <v>280</v>
      </c>
      <c r="C273" s="9" t="s">
        <v>1884</v>
      </c>
      <c r="D273" s="9" t="s">
        <v>15</v>
      </c>
      <c r="E273" s="276"/>
      <c r="F273" s="9"/>
      <c r="G273" s="9"/>
      <c r="H273" s="9">
        <v>20</v>
      </c>
      <c r="I273" s="9"/>
      <c r="J273" s="9"/>
      <c r="K273" s="9">
        <v>2</v>
      </c>
      <c r="L273" s="275"/>
      <c r="M273" s="9"/>
      <c r="N273" s="277"/>
      <c r="O273" s="277"/>
      <c r="P273" s="278">
        <v>7</v>
      </c>
      <c r="Q273" s="279" t="s">
        <v>4</v>
      </c>
      <c r="R273" s="280"/>
      <c r="S273" s="277"/>
      <c r="T273" s="281"/>
      <c r="U273" s="9"/>
      <c r="V273" s="9"/>
      <c r="W273" s="9">
        <v>2</v>
      </c>
      <c r="X273" s="9"/>
      <c r="Y273" s="9"/>
      <c r="Z273" s="9"/>
      <c r="AA273" s="9"/>
      <c r="AB273" s="9">
        <v>2</v>
      </c>
      <c r="AC273" s="9"/>
      <c r="AD273" s="9"/>
      <c r="AE273" s="9"/>
      <c r="AF273" s="9"/>
      <c r="AG273" s="9"/>
      <c r="AH273" s="9"/>
      <c r="AI273" s="282"/>
      <c r="AJ273" s="31" t="s">
        <v>2087</v>
      </c>
      <c r="AK273" s="275"/>
      <c r="AL273" s="280"/>
    </row>
    <row r="274" spans="1:38" x14ac:dyDescent="0.25">
      <c r="A274" s="31" t="s">
        <v>1640</v>
      </c>
      <c r="B274" s="275" t="s">
        <v>280</v>
      </c>
      <c r="C274" s="9" t="s">
        <v>1884</v>
      </c>
      <c r="D274" s="9" t="s">
        <v>15</v>
      </c>
      <c r="E274" s="276"/>
      <c r="F274" s="9"/>
      <c r="G274" s="9"/>
      <c r="H274" s="9">
        <v>20</v>
      </c>
      <c r="I274" s="9"/>
      <c r="J274" s="9"/>
      <c r="K274" s="9">
        <v>3</v>
      </c>
      <c r="L274" s="275"/>
      <c r="M274" s="9"/>
      <c r="N274" s="277"/>
      <c r="O274" s="277"/>
      <c r="P274" s="278">
        <v>13</v>
      </c>
      <c r="Q274" s="279" t="s">
        <v>4</v>
      </c>
      <c r="R274" s="280"/>
      <c r="S274" s="277"/>
      <c r="T274" s="281"/>
      <c r="U274" s="9"/>
      <c r="V274" s="9"/>
      <c r="W274" s="9">
        <v>2</v>
      </c>
      <c r="X274" s="9"/>
      <c r="Y274" s="9"/>
      <c r="Z274" s="9"/>
      <c r="AA274" s="9">
        <v>2</v>
      </c>
      <c r="AB274" s="9">
        <v>2</v>
      </c>
      <c r="AC274" s="9"/>
      <c r="AD274" s="9">
        <v>2</v>
      </c>
      <c r="AE274" s="9"/>
      <c r="AF274" s="9"/>
      <c r="AG274" s="9"/>
      <c r="AH274" s="9"/>
      <c r="AI274" s="282"/>
      <c r="AJ274" s="31" t="s">
        <v>2087</v>
      </c>
      <c r="AK274" s="275"/>
      <c r="AL274" s="280"/>
    </row>
    <row r="275" spans="1:38" x14ac:dyDescent="0.25">
      <c r="A275" s="31" t="s">
        <v>1641</v>
      </c>
      <c r="B275" s="275" t="s">
        <v>280</v>
      </c>
      <c r="C275" s="9" t="s">
        <v>1884</v>
      </c>
      <c r="D275" s="9" t="s">
        <v>15</v>
      </c>
      <c r="E275" s="276"/>
      <c r="F275" s="9"/>
      <c r="G275" s="9"/>
      <c r="H275" s="9">
        <v>20</v>
      </c>
      <c r="I275" s="9"/>
      <c r="J275" s="9"/>
      <c r="K275" s="9">
        <v>4</v>
      </c>
      <c r="L275" s="275"/>
      <c r="M275" s="9"/>
      <c r="N275" s="277"/>
      <c r="O275" s="277"/>
      <c r="P275" s="278">
        <v>20</v>
      </c>
      <c r="Q275" s="279" t="s">
        <v>4</v>
      </c>
      <c r="R275" s="280"/>
      <c r="S275" s="277"/>
      <c r="T275" s="281"/>
      <c r="U275" s="9"/>
      <c r="V275" s="9"/>
      <c r="W275" s="9">
        <v>2</v>
      </c>
      <c r="X275" s="9"/>
      <c r="Y275" s="9"/>
      <c r="Z275" s="9"/>
      <c r="AA275" s="9">
        <v>2</v>
      </c>
      <c r="AB275" s="9">
        <v>2</v>
      </c>
      <c r="AC275" s="9"/>
      <c r="AD275" s="9">
        <v>2</v>
      </c>
      <c r="AE275" s="9"/>
      <c r="AF275" s="9"/>
      <c r="AG275" s="9"/>
      <c r="AH275" s="9"/>
      <c r="AI275" s="282"/>
      <c r="AJ275" s="31" t="s">
        <v>2087</v>
      </c>
      <c r="AK275" s="275"/>
      <c r="AL275" s="280"/>
    </row>
    <row r="276" spans="1:38" x14ac:dyDescent="0.25">
      <c r="A276" s="31" t="s">
        <v>1307</v>
      </c>
      <c r="B276" s="275" t="s">
        <v>410</v>
      </c>
      <c r="C276" s="9" t="s">
        <v>1435</v>
      </c>
      <c r="D276" s="9" t="s">
        <v>16</v>
      </c>
      <c r="E276" s="276"/>
      <c r="F276" s="9"/>
      <c r="G276" s="9"/>
      <c r="H276" s="9"/>
      <c r="I276" s="9"/>
      <c r="J276" s="9"/>
      <c r="K276" s="9"/>
      <c r="L276" s="275"/>
      <c r="M276" s="9"/>
      <c r="N276" s="277"/>
      <c r="O276" s="277"/>
      <c r="P276" s="278">
        <v>1</v>
      </c>
      <c r="Q276" s="279" t="s">
        <v>4</v>
      </c>
      <c r="R276" s="280"/>
      <c r="S276" s="277"/>
      <c r="T276" s="281"/>
      <c r="U276" s="9"/>
      <c r="V276" s="9"/>
      <c r="W276" s="9">
        <v>1</v>
      </c>
      <c r="X276" s="9"/>
      <c r="Y276" s="9"/>
      <c r="Z276" s="9"/>
      <c r="AA276" s="9"/>
      <c r="AB276" s="9"/>
      <c r="AC276" s="9"/>
      <c r="AD276" s="9"/>
      <c r="AE276" s="9"/>
      <c r="AF276" s="9"/>
      <c r="AG276" s="9"/>
      <c r="AH276" s="9"/>
      <c r="AI276" s="282"/>
      <c r="AJ276" s="31" t="s">
        <v>1540</v>
      </c>
      <c r="AK276" s="275" t="s">
        <v>1531</v>
      </c>
      <c r="AL276" s="280"/>
    </row>
    <row r="277" spans="1:38" x14ac:dyDescent="0.25">
      <c r="A277" s="31" t="s">
        <v>628</v>
      </c>
      <c r="B277" s="275" t="s">
        <v>280</v>
      </c>
      <c r="C277" s="9" t="s">
        <v>1060</v>
      </c>
      <c r="D277" s="9" t="s">
        <v>15</v>
      </c>
      <c r="E277" s="276"/>
      <c r="F277" s="9"/>
      <c r="G277" s="9"/>
      <c r="H277" s="9"/>
      <c r="I277" s="9"/>
      <c r="J277" s="9"/>
      <c r="K277" s="9">
        <v>1</v>
      </c>
      <c r="L277" s="275"/>
      <c r="M277" s="9"/>
      <c r="N277" s="277"/>
      <c r="O277" s="277"/>
      <c r="P277" s="278">
        <v>4</v>
      </c>
      <c r="Q277" s="279">
        <v>46204</v>
      </c>
      <c r="R277" s="280"/>
      <c r="S277" s="277"/>
      <c r="T277" s="281">
        <v>2</v>
      </c>
      <c r="U277" s="9">
        <v>2</v>
      </c>
      <c r="V277" s="9"/>
      <c r="W277" s="9">
        <v>2</v>
      </c>
      <c r="X277" s="9"/>
      <c r="Y277" s="9"/>
      <c r="Z277" s="9"/>
      <c r="AA277" s="9"/>
      <c r="AB277" s="9"/>
      <c r="AC277" s="9"/>
      <c r="AD277" s="9"/>
      <c r="AE277" s="9"/>
      <c r="AF277" s="9"/>
      <c r="AG277" s="9"/>
      <c r="AH277" s="9"/>
      <c r="AI277" s="282"/>
      <c r="AJ277" s="31" t="s">
        <v>2073</v>
      </c>
      <c r="AK277" s="275"/>
      <c r="AL277" s="280"/>
    </row>
    <row r="278" spans="1:38" x14ac:dyDescent="0.25">
      <c r="A278" s="31" t="s">
        <v>629</v>
      </c>
      <c r="B278" s="275" t="s">
        <v>280</v>
      </c>
      <c r="C278" s="9" t="s">
        <v>1061</v>
      </c>
      <c r="D278" s="9" t="s">
        <v>45</v>
      </c>
      <c r="E278" s="276"/>
      <c r="F278" s="9"/>
      <c r="G278" s="9"/>
      <c r="H278" s="9"/>
      <c r="I278" s="9"/>
      <c r="J278" s="9"/>
      <c r="K278" s="9"/>
      <c r="L278" s="275"/>
      <c r="M278" s="9"/>
      <c r="N278" s="277"/>
      <c r="O278" s="277"/>
      <c r="P278" s="278">
        <v>0</v>
      </c>
      <c r="Q278" s="279">
        <v>46387</v>
      </c>
      <c r="R278" s="280"/>
      <c r="S278" s="277"/>
      <c r="T278" s="281">
        <v>1</v>
      </c>
      <c r="U278" s="9">
        <v>1</v>
      </c>
      <c r="V278" s="9"/>
      <c r="W278" s="9"/>
      <c r="X278" s="9"/>
      <c r="Y278" s="9"/>
      <c r="Z278" s="9"/>
      <c r="AA278" s="9"/>
      <c r="AB278" s="9"/>
      <c r="AC278" s="9"/>
      <c r="AD278" s="9"/>
      <c r="AE278" s="9"/>
      <c r="AF278" s="9"/>
      <c r="AG278" s="9"/>
      <c r="AH278" s="9"/>
      <c r="AI278" s="282"/>
      <c r="AJ278" s="31" t="s">
        <v>2341</v>
      </c>
      <c r="AK278" s="275"/>
      <c r="AL278" s="280"/>
    </row>
    <row r="279" spans="1:38" x14ac:dyDescent="0.25">
      <c r="A279" s="31" t="s">
        <v>2181</v>
      </c>
      <c r="B279" s="275" t="s">
        <v>280</v>
      </c>
      <c r="C279" s="9" t="s">
        <v>2258</v>
      </c>
      <c r="D279" s="9" t="s">
        <v>45</v>
      </c>
      <c r="E279" s="276"/>
      <c r="F279" s="9"/>
      <c r="G279" s="9"/>
      <c r="H279" s="9"/>
      <c r="I279" s="9"/>
      <c r="J279" s="9"/>
      <c r="K279" s="9"/>
      <c r="L279" s="275"/>
      <c r="M279" s="9"/>
      <c r="N279" s="277"/>
      <c r="O279" s="277"/>
      <c r="P279" s="278">
        <v>0</v>
      </c>
      <c r="Q279" s="279" t="s">
        <v>4</v>
      </c>
      <c r="R279" s="280"/>
      <c r="S279" s="277"/>
      <c r="T279" s="281">
        <v>1</v>
      </c>
      <c r="U279" s="9">
        <v>1</v>
      </c>
      <c r="V279" s="9"/>
      <c r="W279" s="9"/>
      <c r="X279" s="9"/>
      <c r="Y279" s="9"/>
      <c r="Z279" s="9"/>
      <c r="AA279" s="9"/>
      <c r="AB279" s="9"/>
      <c r="AC279" s="9"/>
      <c r="AD279" s="9"/>
      <c r="AE279" s="9"/>
      <c r="AF279" s="9"/>
      <c r="AG279" s="9"/>
      <c r="AH279" s="9"/>
      <c r="AI279" s="282"/>
      <c r="AJ279" s="31" t="s">
        <v>2341</v>
      </c>
      <c r="AK279" s="275"/>
      <c r="AL279" s="280"/>
    </row>
    <row r="280" spans="1:38" ht="75" x14ac:dyDescent="0.25">
      <c r="A280" s="31" t="s">
        <v>365</v>
      </c>
      <c r="B280" s="275" t="s">
        <v>313</v>
      </c>
      <c r="C280" s="9" t="s">
        <v>366</v>
      </c>
      <c r="D280" s="9"/>
      <c r="E280" s="276"/>
      <c r="F280" s="9"/>
      <c r="G280" s="9"/>
      <c r="H280" s="9"/>
      <c r="I280" s="9"/>
      <c r="J280" s="9"/>
      <c r="K280" s="9"/>
      <c r="L280" s="275"/>
      <c r="M280" s="9"/>
      <c r="N280" s="277"/>
      <c r="O280" s="277"/>
      <c r="P280" s="278"/>
      <c r="Q280" s="279">
        <v>45750</v>
      </c>
      <c r="R280" s="280"/>
      <c r="S280" s="277"/>
      <c r="T280" s="281"/>
      <c r="U280" s="9"/>
      <c r="V280" s="9"/>
      <c r="W280" s="9"/>
      <c r="X280" s="9"/>
      <c r="Y280" s="9"/>
      <c r="Z280" s="9"/>
      <c r="AA280" s="9"/>
      <c r="AB280" s="9"/>
      <c r="AC280" s="9"/>
      <c r="AD280" s="9"/>
      <c r="AE280" s="9"/>
      <c r="AF280" s="9"/>
      <c r="AG280" s="9"/>
      <c r="AH280" s="9"/>
      <c r="AI280" s="282"/>
      <c r="AJ280" s="31" t="s">
        <v>865</v>
      </c>
      <c r="AK280" s="275"/>
      <c r="AL280" s="280"/>
    </row>
    <row r="281" spans="1:38" ht="75" x14ac:dyDescent="0.25">
      <c r="A281" s="31" t="s">
        <v>367</v>
      </c>
      <c r="B281" s="275" t="s">
        <v>313</v>
      </c>
      <c r="C281" s="9" t="s">
        <v>368</v>
      </c>
      <c r="D281" s="9"/>
      <c r="E281" s="276"/>
      <c r="F281" s="9"/>
      <c r="G281" s="9"/>
      <c r="H281" s="9"/>
      <c r="I281" s="9"/>
      <c r="J281" s="9"/>
      <c r="K281" s="9"/>
      <c r="L281" s="275"/>
      <c r="M281" s="9"/>
      <c r="N281" s="277"/>
      <c r="O281" s="277"/>
      <c r="P281" s="278"/>
      <c r="Q281" s="279">
        <v>45750</v>
      </c>
      <c r="R281" s="280"/>
      <c r="S281" s="277"/>
      <c r="T281" s="281"/>
      <c r="U281" s="9"/>
      <c r="V281" s="9"/>
      <c r="W281" s="9"/>
      <c r="X281" s="9"/>
      <c r="Y281" s="9"/>
      <c r="Z281" s="9"/>
      <c r="AA281" s="9"/>
      <c r="AB281" s="9"/>
      <c r="AC281" s="9"/>
      <c r="AD281" s="9"/>
      <c r="AE281" s="9"/>
      <c r="AF281" s="9"/>
      <c r="AG281" s="9"/>
      <c r="AH281" s="9"/>
      <c r="AI281" s="282"/>
      <c r="AJ281" s="31" t="s">
        <v>865</v>
      </c>
      <c r="AK281" s="275"/>
      <c r="AL281" s="280"/>
    </row>
    <row r="282" spans="1:38" ht="30" x14ac:dyDescent="0.25">
      <c r="A282" s="31" t="s">
        <v>369</v>
      </c>
      <c r="B282" s="275" t="s">
        <v>1251</v>
      </c>
      <c r="C282" s="9" t="s">
        <v>370</v>
      </c>
      <c r="D282" s="9" t="s">
        <v>15</v>
      </c>
      <c r="E282" s="276"/>
      <c r="F282" s="9"/>
      <c r="G282" s="9"/>
      <c r="H282" s="9"/>
      <c r="I282" s="9">
        <v>6</v>
      </c>
      <c r="J282" s="9"/>
      <c r="K282" s="9"/>
      <c r="L282" s="275"/>
      <c r="M282" s="9"/>
      <c r="N282" s="277"/>
      <c r="O282" s="277"/>
      <c r="P282" s="278">
        <v>1</v>
      </c>
      <c r="Q282" s="279">
        <v>45748</v>
      </c>
      <c r="R282" s="280"/>
      <c r="S282" s="277"/>
      <c r="T282" s="281"/>
      <c r="U282" s="9"/>
      <c r="V282" s="9">
        <v>2</v>
      </c>
      <c r="W282" s="9"/>
      <c r="X282" s="9"/>
      <c r="Y282" s="9"/>
      <c r="Z282" s="9"/>
      <c r="AA282" s="9"/>
      <c r="AB282" s="9"/>
      <c r="AC282" s="9"/>
      <c r="AD282" s="9"/>
      <c r="AE282" s="9"/>
      <c r="AF282" s="9"/>
      <c r="AG282" s="9"/>
      <c r="AH282" s="9"/>
      <c r="AI282" s="282"/>
      <c r="AJ282" s="31" t="s">
        <v>866</v>
      </c>
      <c r="AK282" s="275"/>
      <c r="AL282" s="280"/>
    </row>
    <row r="283" spans="1:38" ht="30" x14ac:dyDescent="0.25">
      <c r="A283" s="31" t="s">
        <v>371</v>
      </c>
      <c r="B283" s="275" t="s">
        <v>280</v>
      </c>
      <c r="C283" s="9" t="s">
        <v>372</v>
      </c>
      <c r="D283" s="9" t="s">
        <v>15</v>
      </c>
      <c r="E283" s="276"/>
      <c r="F283" s="9"/>
      <c r="G283" s="9" t="s">
        <v>19</v>
      </c>
      <c r="H283" s="9">
        <v>6</v>
      </c>
      <c r="I283" s="9"/>
      <c r="J283" s="9"/>
      <c r="K283" s="9">
        <v>2</v>
      </c>
      <c r="L283" s="275"/>
      <c r="M283" s="9"/>
      <c r="N283" s="277"/>
      <c r="O283" s="277"/>
      <c r="P283" s="278">
        <v>11</v>
      </c>
      <c r="Q283" s="279">
        <v>45748</v>
      </c>
      <c r="R283" s="280" t="s">
        <v>3</v>
      </c>
      <c r="S283" s="277"/>
      <c r="T283" s="281"/>
      <c r="U283" s="9"/>
      <c r="V283" s="9">
        <v>2</v>
      </c>
      <c r="W283" s="9"/>
      <c r="X283" s="9"/>
      <c r="Y283" s="9"/>
      <c r="Z283" s="9"/>
      <c r="AA283" s="9"/>
      <c r="AB283" s="9"/>
      <c r="AC283" s="9"/>
      <c r="AD283" s="9"/>
      <c r="AE283" s="9"/>
      <c r="AF283" s="9"/>
      <c r="AG283" s="9"/>
      <c r="AH283" s="9"/>
      <c r="AI283" s="282"/>
      <c r="AJ283" s="31" t="s">
        <v>866</v>
      </c>
      <c r="AK283" s="275"/>
      <c r="AL283" s="280"/>
    </row>
    <row r="284" spans="1:38" x14ac:dyDescent="0.25">
      <c r="A284" s="31" t="s">
        <v>2182</v>
      </c>
      <c r="B284" s="275" t="s">
        <v>379</v>
      </c>
      <c r="C284" s="9" t="s">
        <v>2260</v>
      </c>
      <c r="D284" s="9" t="s">
        <v>17</v>
      </c>
      <c r="E284" s="276"/>
      <c r="F284" s="9"/>
      <c r="G284" s="9"/>
      <c r="H284" s="9">
        <v>100</v>
      </c>
      <c r="I284" s="9"/>
      <c r="J284" s="9"/>
      <c r="K284" s="9">
        <v>1</v>
      </c>
      <c r="L284" s="275"/>
      <c r="M284" s="9"/>
      <c r="N284" s="277"/>
      <c r="O284" s="277"/>
      <c r="P284" s="278">
        <v>109916</v>
      </c>
      <c r="Q284" s="279" t="s">
        <v>4</v>
      </c>
      <c r="R284" s="280"/>
      <c r="S284" s="277">
        <v>2</v>
      </c>
      <c r="T284" s="281"/>
      <c r="U284" s="9"/>
      <c r="V284" s="9">
        <v>3</v>
      </c>
      <c r="W284" s="9"/>
      <c r="X284" s="9"/>
      <c r="Y284" s="9">
        <v>3</v>
      </c>
      <c r="Z284" s="9"/>
      <c r="AA284" s="9"/>
      <c r="AB284" s="9"/>
      <c r="AC284" s="9"/>
      <c r="AD284" s="9"/>
      <c r="AE284" s="9"/>
      <c r="AF284" s="9"/>
      <c r="AG284" s="9"/>
      <c r="AH284" s="9"/>
      <c r="AI284" s="282"/>
      <c r="AJ284" s="31" t="s">
        <v>810</v>
      </c>
      <c r="AK284" s="275"/>
      <c r="AL284" s="280"/>
    </row>
    <row r="285" spans="1:38" x14ac:dyDescent="0.25">
      <c r="A285" s="31" t="s">
        <v>2360</v>
      </c>
      <c r="B285" s="275" t="s">
        <v>2328</v>
      </c>
      <c r="C285" s="9" t="s">
        <v>2259</v>
      </c>
      <c r="D285" s="9" t="s">
        <v>17</v>
      </c>
      <c r="E285" s="276"/>
      <c r="F285" s="9"/>
      <c r="G285" s="9"/>
      <c r="H285" s="9">
        <v>100</v>
      </c>
      <c r="I285" s="9"/>
      <c r="J285" s="9"/>
      <c r="K285" s="9">
        <v>1</v>
      </c>
      <c r="L285" s="275"/>
      <c r="M285" s="9"/>
      <c r="N285" s="277"/>
      <c r="O285" s="277"/>
      <c r="P285" s="278">
        <v>109916</v>
      </c>
      <c r="Q285" s="279" t="s">
        <v>4</v>
      </c>
      <c r="R285" s="280"/>
      <c r="S285" s="277">
        <v>2</v>
      </c>
      <c r="T285" s="281"/>
      <c r="U285" s="9"/>
      <c r="V285" s="9">
        <v>3</v>
      </c>
      <c r="W285" s="9"/>
      <c r="X285" s="9"/>
      <c r="Y285" s="9">
        <v>3</v>
      </c>
      <c r="Z285" s="9"/>
      <c r="AA285" s="9"/>
      <c r="AB285" s="9"/>
      <c r="AC285" s="9"/>
      <c r="AD285" s="9"/>
      <c r="AE285" s="9"/>
      <c r="AF285" s="9"/>
      <c r="AG285" s="9"/>
      <c r="AH285" s="9"/>
      <c r="AI285" s="282"/>
      <c r="AJ285" s="31" t="s">
        <v>810</v>
      </c>
      <c r="AK285" s="275"/>
      <c r="AL285" s="280"/>
    </row>
    <row r="286" spans="1:38" x14ac:dyDescent="0.25">
      <c r="A286" s="31" t="s">
        <v>2362</v>
      </c>
      <c r="B286" s="275" t="s">
        <v>379</v>
      </c>
      <c r="C286" s="9" t="s">
        <v>2260</v>
      </c>
      <c r="D286" s="9" t="s">
        <v>17</v>
      </c>
      <c r="E286" s="276"/>
      <c r="F286" s="9"/>
      <c r="G286" s="9"/>
      <c r="H286" s="9">
        <v>50</v>
      </c>
      <c r="I286" s="9"/>
      <c r="J286" s="9"/>
      <c r="K286" s="9">
        <v>1</v>
      </c>
      <c r="L286" s="275"/>
      <c r="M286" s="9"/>
      <c r="N286" s="277"/>
      <c r="O286" s="277"/>
      <c r="P286" s="278">
        <v>84551</v>
      </c>
      <c r="Q286" s="279" t="s">
        <v>4</v>
      </c>
      <c r="R286" s="280"/>
      <c r="S286" s="277">
        <v>2</v>
      </c>
      <c r="T286" s="281">
        <v>3</v>
      </c>
      <c r="U286" s="9">
        <v>3</v>
      </c>
      <c r="V286" s="9">
        <v>3</v>
      </c>
      <c r="W286" s="9">
        <v>3</v>
      </c>
      <c r="X286" s="9">
        <v>3</v>
      </c>
      <c r="Y286" s="9">
        <v>3</v>
      </c>
      <c r="Z286" s="9">
        <v>3</v>
      </c>
      <c r="AA286" s="9"/>
      <c r="AB286" s="9">
        <v>3</v>
      </c>
      <c r="AC286" s="9"/>
      <c r="AD286" s="9"/>
      <c r="AE286" s="9"/>
      <c r="AF286" s="9"/>
      <c r="AG286" s="9"/>
      <c r="AH286" s="9"/>
      <c r="AI286" s="282"/>
      <c r="AJ286" s="31" t="s">
        <v>810</v>
      </c>
      <c r="AK286" s="275"/>
      <c r="AL286" s="280"/>
    </row>
    <row r="287" spans="1:38" ht="30" x14ac:dyDescent="0.25">
      <c r="A287" s="31" t="s">
        <v>2361</v>
      </c>
      <c r="B287" s="275" t="s">
        <v>2328</v>
      </c>
      <c r="C287" s="9" t="s">
        <v>2259</v>
      </c>
      <c r="D287" s="9" t="s">
        <v>17</v>
      </c>
      <c r="E287" s="276"/>
      <c r="F287" s="9"/>
      <c r="G287" s="9"/>
      <c r="H287" s="9">
        <v>50</v>
      </c>
      <c r="I287" s="9"/>
      <c r="J287" s="9"/>
      <c r="K287" s="9">
        <v>1</v>
      </c>
      <c r="L287" s="275"/>
      <c r="M287" s="9"/>
      <c r="N287" s="277"/>
      <c r="O287" s="277"/>
      <c r="P287" s="278">
        <v>84551</v>
      </c>
      <c r="Q287" s="279" t="s">
        <v>4</v>
      </c>
      <c r="R287" s="280"/>
      <c r="S287" s="277">
        <v>2</v>
      </c>
      <c r="T287" s="281">
        <v>3</v>
      </c>
      <c r="U287" s="9">
        <v>3</v>
      </c>
      <c r="V287" s="9">
        <v>3</v>
      </c>
      <c r="W287" s="9">
        <v>3</v>
      </c>
      <c r="X287" s="9">
        <v>3</v>
      </c>
      <c r="Y287" s="9">
        <v>3</v>
      </c>
      <c r="Z287" s="9">
        <v>3</v>
      </c>
      <c r="AA287" s="9"/>
      <c r="AB287" s="9">
        <v>3</v>
      </c>
      <c r="AC287" s="9"/>
      <c r="AD287" s="9"/>
      <c r="AE287" s="9"/>
      <c r="AF287" s="9"/>
      <c r="AG287" s="9"/>
      <c r="AH287" s="9"/>
      <c r="AI287" s="282"/>
      <c r="AJ287" s="31" t="s">
        <v>810</v>
      </c>
      <c r="AK287" s="275"/>
      <c r="AL287" s="280"/>
    </row>
    <row r="288" spans="1:38" ht="45" x14ac:dyDescent="0.25">
      <c r="A288" s="31" t="s">
        <v>630</v>
      </c>
      <c r="B288" s="275" t="s">
        <v>331</v>
      </c>
      <c r="C288" s="9" t="s">
        <v>1062</v>
      </c>
      <c r="D288" s="9"/>
      <c r="E288" s="276"/>
      <c r="F288" s="9"/>
      <c r="G288" s="9"/>
      <c r="H288" s="9"/>
      <c r="I288" s="9"/>
      <c r="J288" s="9"/>
      <c r="K288" s="9"/>
      <c r="L288" s="275"/>
      <c r="M288" s="9"/>
      <c r="N288" s="277"/>
      <c r="O288" s="277"/>
      <c r="P288" s="278"/>
      <c r="Q288" s="279">
        <v>46268</v>
      </c>
      <c r="R288" s="280"/>
      <c r="S288" s="277"/>
      <c r="T288" s="281"/>
      <c r="U288" s="9"/>
      <c r="V288" s="9"/>
      <c r="W288" s="9"/>
      <c r="X288" s="9"/>
      <c r="Y288" s="9"/>
      <c r="Z288" s="9"/>
      <c r="AA288" s="9"/>
      <c r="AB288" s="9"/>
      <c r="AC288" s="9"/>
      <c r="AD288" s="9"/>
      <c r="AE288" s="9"/>
      <c r="AF288" s="9"/>
      <c r="AG288" s="9"/>
      <c r="AH288" s="9"/>
      <c r="AI288" s="282"/>
      <c r="AJ288" s="31" t="s">
        <v>867</v>
      </c>
      <c r="AK288" s="275"/>
      <c r="AL288" s="280"/>
    </row>
    <row r="289" spans="1:206" ht="60" x14ac:dyDescent="0.25">
      <c r="A289" s="31" t="s">
        <v>631</v>
      </c>
      <c r="B289" s="275" t="s">
        <v>486</v>
      </c>
      <c r="C289" s="9" t="s">
        <v>1063</v>
      </c>
      <c r="D289" s="9"/>
      <c r="E289" s="276"/>
      <c r="F289" s="9"/>
      <c r="G289" s="9"/>
      <c r="H289" s="9"/>
      <c r="I289" s="9"/>
      <c r="J289" s="9"/>
      <c r="K289" s="9"/>
      <c r="L289" s="275"/>
      <c r="M289" s="9"/>
      <c r="N289" s="277"/>
      <c r="O289" s="277"/>
      <c r="P289" s="278"/>
      <c r="Q289" s="279">
        <v>44951</v>
      </c>
      <c r="R289" s="280"/>
      <c r="S289" s="277"/>
      <c r="T289" s="281"/>
      <c r="U289" s="9"/>
      <c r="V289" s="9"/>
      <c r="W289" s="9"/>
      <c r="X289" s="9"/>
      <c r="Y289" s="9"/>
      <c r="Z289" s="9"/>
      <c r="AA289" s="9"/>
      <c r="AB289" s="9"/>
      <c r="AC289" s="9"/>
      <c r="AD289" s="9"/>
      <c r="AE289" s="9"/>
      <c r="AF289" s="9"/>
      <c r="AG289" s="9"/>
      <c r="AH289" s="9"/>
      <c r="AI289" s="282"/>
      <c r="AJ289" s="31" t="s">
        <v>810</v>
      </c>
      <c r="AK289" s="275"/>
      <c r="AL289" s="280"/>
    </row>
    <row r="290" spans="1:206" x14ac:dyDescent="0.25">
      <c r="A290" s="31" t="s">
        <v>2183</v>
      </c>
      <c r="B290" s="275" t="s">
        <v>307</v>
      </c>
      <c r="C290" s="9" t="s">
        <v>2261</v>
      </c>
      <c r="D290" s="9" t="s">
        <v>17</v>
      </c>
      <c r="E290" s="276"/>
      <c r="F290" s="9"/>
      <c r="G290" s="9"/>
      <c r="H290" s="9">
        <v>100</v>
      </c>
      <c r="I290" s="9"/>
      <c r="J290" s="9"/>
      <c r="K290" s="9">
        <v>1</v>
      </c>
      <c r="L290" s="275"/>
      <c r="M290" s="9"/>
      <c r="N290" s="277"/>
      <c r="O290" s="277"/>
      <c r="P290" s="278">
        <v>112734</v>
      </c>
      <c r="Q290" s="279" t="s">
        <v>4</v>
      </c>
      <c r="R290" s="280"/>
      <c r="S290" s="277">
        <v>2</v>
      </c>
      <c r="T290" s="281"/>
      <c r="U290" s="9"/>
      <c r="V290" s="9">
        <v>3</v>
      </c>
      <c r="W290" s="9"/>
      <c r="X290" s="9"/>
      <c r="Y290" s="9">
        <v>3</v>
      </c>
      <c r="Z290" s="9"/>
      <c r="AA290" s="9"/>
      <c r="AB290" s="9"/>
      <c r="AC290" s="9"/>
      <c r="AD290" s="9"/>
      <c r="AE290" s="9"/>
      <c r="AF290" s="9"/>
      <c r="AG290" s="9"/>
      <c r="AH290" s="9"/>
      <c r="AI290" s="282"/>
      <c r="AJ290" s="31" t="s">
        <v>810</v>
      </c>
      <c r="AK290" s="275"/>
      <c r="AL290" s="280"/>
    </row>
    <row r="291" spans="1:206" x14ac:dyDescent="0.25">
      <c r="A291" s="31" t="s">
        <v>2184</v>
      </c>
      <c r="B291" s="275" t="s">
        <v>307</v>
      </c>
      <c r="C291" s="9" t="s">
        <v>2261</v>
      </c>
      <c r="D291" s="9" t="s">
        <v>17</v>
      </c>
      <c r="E291" s="276"/>
      <c r="F291" s="9"/>
      <c r="G291" s="9"/>
      <c r="H291" s="9">
        <v>50</v>
      </c>
      <c r="I291" s="9"/>
      <c r="J291" s="9"/>
      <c r="K291" s="9">
        <v>1</v>
      </c>
      <c r="L291" s="275"/>
      <c r="M291" s="9"/>
      <c r="N291" s="277"/>
      <c r="O291" s="277"/>
      <c r="P291" s="278">
        <v>84551</v>
      </c>
      <c r="Q291" s="279" t="s">
        <v>4</v>
      </c>
      <c r="R291" s="280"/>
      <c r="S291" s="277">
        <v>2</v>
      </c>
      <c r="T291" s="281">
        <v>3</v>
      </c>
      <c r="U291" s="9">
        <v>3</v>
      </c>
      <c r="V291" s="9">
        <v>3</v>
      </c>
      <c r="W291" s="9">
        <v>3</v>
      </c>
      <c r="X291" s="9">
        <v>3</v>
      </c>
      <c r="Y291" s="9">
        <v>3</v>
      </c>
      <c r="Z291" s="9">
        <v>3</v>
      </c>
      <c r="AA291" s="9"/>
      <c r="AB291" s="9">
        <v>3</v>
      </c>
      <c r="AC291" s="9"/>
      <c r="AD291" s="9"/>
      <c r="AE291" s="9"/>
      <c r="AF291" s="9"/>
      <c r="AG291" s="9"/>
      <c r="AH291" s="9"/>
      <c r="AI291" s="282"/>
      <c r="AJ291" s="31" t="s">
        <v>810</v>
      </c>
      <c r="AK291" s="275"/>
      <c r="AL291" s="280"/>
    </row>
    <row r="292" spans="1:206" x14ac:dyDescent="0.25">
      <c r="A292" s="31" t="s">
        <v>2185</v>
      </c>
      <c r="B292" s="275" t="s">
        <v>280</v>
      </c>
      <c r="C292" s="9" t="s">
        <v>2262</v>
      </c>
      <c r="D292" s="9" t="s">
        <v>17</v>
      </c>
      <c r="E292" s="276"/>
      <c r="F292" s="9"/>
      <c r="G292" s="9"/>
      <c r="H292" s="9">
        <v>100</v>
      </c>
      <c r="I292" s="9"/>
      <c r="J292" s="9"/>
      <c r="K292" s="9">
        <v>1</v>
      </c>
      <c r="L292" s="275"/>
      <c r="M292" s="9"/>
      <c r="N292" s="277"/>
      <c r="O292" s="277"/>
      <c r="P292" s="278">
        <v>112734</v>
      </c>
      <c r="Q292" s="279" t="s">
        <v>4</v>
      </c>
      <c r="R292" s="280"/>
      <c r="S292" s="277">
        <v>2</v>
      </c>
      <c r="T292" s="281"/>
      <c r="U292" s="9"/>
      <c r="V292" s="9">
        <v>3</v>
      </c>
      <c r="W292" s="9"/>
      <c r="X292" s="9"/>
      <c r="Y292" s="9">
        <v>3</v>
      </c>
      <c r="Z292" s="9"/>
      <c r="AA292" s="9"/>
      <c r="AB292" s="9"/>
      <c r="AC292" s="9"/>
      <c r="AD292" s="9"/>
      <c r="AE292" s="9"/>
      <c r="AF292" s="9"/>
      <c r="AG292" s="9"/>
      <c r="AH292" s="9"/>
      <c r="AI292" s="282"/>
      <c r="AJ292" s="31" t="s">
        <v>810</v>
      </c>
      <c r="AK292" s="275"/>
      <c r="AL292" s="280"/>
    </row>
    <row r="293" spans="1:206" x14ac:dyDescent="0.25">
      <c r="A293" s="31" t="s">
        <v>2186</v>
      </c>
      <c r="B293" s="275" t="s">
        <v>280</v>
      </c>
      <c r="C293" s="9" t="s">
        <v>2262</v>
      </c>
      <c r="D293" s="9" t="s">
        <v>17</v>
      </c>
      <c r="E293" s="276"/>
      <c r="F293" s="9"/>
      <c r="G293" s="9"/>
      <c r="H293" s="9">
        <v>50</v>
      </c>
      <c r="I293" s="9"/>
      <c r="J293" s="9"/>
      <c r="K293" s="9">
        <v>1</v>
      </c>
      <c r="L293" s="275"/>
      <c r="M293" s="9"/>
      <c r="N293" s="277"/>
      <c r="O293" s="277"/>
      <c r="P293" s="278">
        <v>84551</v>
      </c>
      <c r="Q293" s="279" t="s">
        <v>4</v>
      </c>
      <c r="R293" s="280"/>
      <c r="S293" s="277">
        <v>2</v>
      </c>
      <c r="T293" s="281">
        <v>3</v>
      </c>
      <c r="U293" s="9">
        <v>3</v>
      </c>
      <c r="V293" s="9">
        <v>3</v>
      </c>
      <c r="W293" s="9">
        <v>3</v>
      </c>
      <c r="X293" s="9">
        <v>3</v>
      </c>
      <c r="Y293" s="9">
        <v>3</v>
      </c>
      <c r="Z293" s="9">
        <v>3</v>
      </c>
      <c r="AA293" s="9"/>
      <c r="AB293" s="9">
        <v>3</v>
      </c>
      <c r="AC293" s="9"/>
      <c r="AD293" s="9"/>
      <c r="AE293" s="9"/>
      <c r="AF293" s="9"/>
      <c r="AG293" s="9"/>
      <c r="AH293" s="9"/>
      <c r="AI293" s="282"/>
      <c r="AJ293" s="31" t="s">
        <v>810</v>
      </c>
      <c r="AK293" s="275"/>
      <c r="AL293" s="280"/>
    </row>
    <row r="294" spans="1:206" ht="45" x14ac:dyDescent="0.25">
      <c r="A294" s="31" t="s">
        <v>373</v>
      </c>
      <c r="B294" s="275" t="s">
        <v>307</v>
      </c>
      <c r="C294" s="9" t="s">
        <v>374</v>
      </c>
      <c r="D294" s="9" t="s">
        <v>15</v>
      </c>
      <c r="E294" s="276"/>
      <c r="F294" s="9" t="s">
        <v>3</v>
      </c>
      <c r="G294" s="9" t="s">
        <v>19</v>
      </c>
      <c r="H294" s="9">
        <v>20</v>
      </c>
      <c r="I294" s="9"/>
      <c r="J294" s="9"/>
      <c r="K294" s="9">
        <v>3</v>
      </c>
      <c r="L294" s="275" t="s">
        <v>328</v>
      </c>
      <c r="M294" s="9"/>
      <c r="N294" s="277"/>
      <c r="O294" s="277"/>
      <c r="P294" s="278">
        <v>3</v>
      </c>
      <c r="Q294" s="279">
        <v>45658</v>
      </c>
      <c r="R294" s="280"/>
      <c r="S294" s="277"/>
      <c r="T294" s="281"/>
      <c r="U294" s="9"/>
      <c r="V294" s="9"/>
      <c r="W294" s="9"/>
      <c r="X294" s="9">
        <v>3</v>
      </c>
      <c r="Y294" s="9"/>
      <c r="Z294" s="9">
        <v>3</v>
      </c>
      <c r="AA294" s="9">
        <v>3</v>
      </c>
      <c r="AB294" s="9"/>
      <c r="AC294" s="9"/>
      <c r="AD294" s="9"/>
      <c r="AE294" s="9"/>
      <c r="AF294" s="9"/>
      <c r="AG294" s="9"/>
      <c r="AH294" s="9"/>
      <c r="AI294" s="282"/>
      <c r="AJ294" s="31" t="s">
        <v>842</v>
      </c>
      <c r="AK294" s="275"/>
      <c r="AL294" s="280"/>
    </row>
    <row r="295" spans="1:206" s="233" customFormat="1" ht="45" x14ac:dyDescent="0.25">
      <c r="A295" s="31" t="s">
        <v>375</v>
      </c>
      <c r="B295" s="275" t="s">
        <v>307</v>
      </c>
      <c r="C295" s="9" t="s">
        <v>374</v>
      </c>
      <c r="D295" s="9" t="s">
        <v>15</v>
      </c>
      <c r="E295" s="276"/>
      <c r="F295" s="9" t="s">
        <v>3</v>
      </c>
      <c r="G295" s="9" t="s">
        <v>19</v>
      </c>
      <c r="H295" s="9">
        <v>6</v>
      </c>
      <c r="I295" s="9"/>
      <c r="J295" s="9"/>
      <c r="K295" s="9">
        <v>2</v>
      </c>
      <c r="L295" s="275" t="s">
        <v>328</v>
      </c>
      <c r="M295" s="9"/>
      <c r="N295" s="277"/>
      <c r="O295" s="277"/>
      <c r="P295" s="278">
        <v>2</v>
      </c>
      <c r="Q295" s="279">
        <v>45658</v>
      </c>
      <c r="R295" s="280"/>
      <c r="S295" s="277"/>
      <c r="T295" s="281"/>
      <c r="U295" s="9"/>
      <c r="V295" s="9">
        <v>3</v>
      </c>
      <c r="W295" s="9"/>
      <c r="X295" s="9"/>
      <c r="Y295" s="9"/>
      <c r="Z295" s="9"/>
      <c r="AA295" s="9"/>
      <c r="AB295" s="9"/>
      <c r="AC295" s="9"/>
      <c r="AD295" s="9"/>
      <c r="AE295" s="9"/>
      <c r="AF295" s="9"/>
      <c r="AG295" s="9"/>
      <c r="AH295" s="9"/>
      <c r="AI295" s="282"/>
      <c r="AJ295" s="31" t="s">
        <v>842</v>
      </c>
      <c r="AK295" s="275"/>
      <c r="AL295" s="280"/>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row>
    <row r="296" spans="1:206" ht="30" x14ac:dyDescent="0.25">
      <c r="A296" s="31" t="s">
        <v>632</v>
      </c>
      <c r="B296" s="275" t="s">
        <v>954</v>
      </c>
      <c r="C296" s="9" t="s">
        <v>1064</v>
      </c>
      <c r="D296" s="9"/>
      <c r="E296" s="276"/>
      <c r="F296" s="9"/>
      <c r="G296" s="9"/>
      <c r="H296" s="9"/>
      <c r="I296" s="9"/>
      <c r="J296" s="9"/>
      <c r="K296" s="9"/>
      <c r="L296" s="275"/>
      <c r="M296" s="9"/>
      <c r="N296" s="277"/>
      <c r="O296" s="277" t="s">
        <v>3</v>
      </c>
      <c r="P296" s="278"/>
      <c r="Q296" s="279">
        <v>44957</v>
      </c>
      <c r="R296" s="280"/>
      <c r="S296" s="277"/>
      <c r="T296" s="281"/>
      <c r="U296" s="9"/>
      <c r="V296" s="9"/>
      <c r="W296" s="9"/>
      <c r="X296" s="9"/>
      <c r="Y296" s="9"/>
      <c r="Z296" s="9"/>
      <c r="AA296" s="9"/>
      <c r="AB296" s="9"/>
      <c r="AC296" s="9"/>
      <c r="AD296" s="9"/>
      <c r="AE296" s="9"/>
      <c r="AF296" s="9"/>
      <c r="AG296" s="9"/>
      <c r="AH296" s="9"/>
      <c r="AI296" s="282"/>
      <c r="AJ296" s="31" t="s">
        <v>838</v>
      </c>
      <c r="AK296" s="275"/>
      <c r="AL296" s="280"/>
    </row>
    <row r="297" spans="1:206" x14ac:dyDescent="0.25">
      <c r="A297" s="31" t="s">
        <v>1642</v>
      </c>
      <c r="B297" s="275" t="s">
        <v>280</v>
      </c>
      <c r="C297" s="9" t="s">
        <v>1885</v>
      </c>
      <c r="D297" s="9" t="s">
        <v>15</v>
      </c>
      <c r="E297" s="276"/>
      <c r="F297" s="9"/>
      <c r="G297" s="9" t="s">
        <v>19</v>
      </c>
      <c r="H297" s="9"/>
      <c r="I297" s="9"/>
      <c r="J297" s="9"/>
      <c r="K297" s="9"/>
      <c r="L297" s="275"/>
      <c r="M297" s="9"/>
      <c r="N297" s="277"/>
      <c r="O297" s="277"/>
      <c r="P297" s="278">
        <v>0</v>
      </c>
      <c r="Q297" s="279" t="s">
        <v>4</v>
      </c>
      <c r="R297" s="280"/>
      <c r="S297" s="277"/>
      <c r="T297" s="281">
        <v>2</v>
      </c>
      <c r="U297" s="9">
        <v>2</v>
      </c>
      <c r="V297" s="9"/>
      <c r="W297" s="9"/>
      <c r="X297" s="9"/>
      <c r="Y297" s="9"/>
      <c r="Z297" s="9"/>
      <c r="AA297" s="9"/>
      <c r="AB297" s="9"/>
      <c r="AC297" s="9"/>
      <c r="AD297" s="9"/>
      <c r="AE297" s="9"/>
      <c r="AF297" s="9"/>
      <c r="AG297" s="9"/>
      <c r="AH297" s="9"/>
      <c r="AI297" s="282"/>
      <c r="AJ297" s="31" t="s">
        <v>2082</v>
      </c>
      <c r="AK297" s="275" t="s">
        <v>2083</v>
      </c>
      <c r="AL297" s="280"/>
    </row>
    <row r="298" spans="1:206" ht="30" x14ac:dyDescent="0.25">
      <c r="A298" s="31" t="s">
        <v>633</v>
      </c>
      <c r="B298" s="275" t="s">
        <v>331</v>
      </c>
      <c r="C298" s="9" t="s">
        <v>1065</v>
      </c>
      <c r="D298" s="9"/>
      <c r="E298" s="276"/>
      <c r="F298" s="9"/>
      <c r="G298" s="9"/>
      <c r="H298" s="9"/>
      <c r="I298" s="9"/>
      <c r="J298" s="9"/>
      <c r="K298" s="9"/>
      <c r="L298" s="275"/>
      <c r="M298" s="9"/>
      <c r="N298" s="277"/>
      <c r="O298" s="277"/>
      <c r="P298" s="278"/>
      <c r="Q298" s="279">
        <v>46326</v>
      </c>
      <c r="R298" s="280"/>
      <c r="S298" s="277"/>
      <c r="T298" s="281"/>
      <c r="U298" s="9"/>
      <c r="V298" s="9"/>
      <c r="W298" s="9"/>
      <c r="X298" s="9"/>
      <c r="Y298" s="9"/>
      <c r="Z298" s="9"/>
      <c r="AA298" s="9"/>
      <c r="AB298" s="9"/>
      <c r="AC298" s="9"/>
      <c r="AD298" s="9"/>
      <c r="AE298" s="9"/>
      <c r="AF298" s="9"/>
      <c r="AG298" s="9"/>
      <c r="AH298" s="9"/>
      <c r="AI298" s="282"/>
      <c r="AJ298" s="31" t="s">
        <v>837</v>
      </c>
      <c r="AK298" s="275"/>
      <c r="AL298" s="280"/>
    </row>
    <row r="299" spans="1:206" ht="30" x14ac:dyDescent="0.25">
      <c r="A299" s="31" t="s">
        <v>376</v>
      </c>
      <c r="B299" s="275" t="s">
        <v>331</v>
      </c>
      <c r="C299" s="9" t="s">
        <v>377</v>
      </c>
      <c r="D299" s="9"/>
      <c r="E299" s="276"/>
      <c r="F299" s="9"/>
      <c r="G299" s="9"/>
      <c r="H299" s="9"/>
      <c r="I299" s="9"/>
      <c r="J299" s="9"/>
      <c r="K299" s="9"/>
      <c r="L299" s="275"/>
      <c r="M299" s="9"/>
      <c r="N299" s="277"/>
      <c r="O299" s="277"/>
      <c r="P299" s="278"/>
      <c r="Q299" s="279">
        <v>46048</v>
      </c>
      <c r="R299" s="280"/>
      <c r="S299" s="277"/>
      <c r="T299" s="281"/>
      <c r="U299" s="9"/>
      <c r="V299" s="9"/>
      <c r="W299" s="9"/>
      <c r="X299" s="9"/>
      <c r="Y299" s="9"/>
      <c r="Z299" s="9"/>
      <c r="AA299" s="9"/>
      <c r="AB299" s="9"/>
      <c r="AC299" s="9"/>
      <c r="AD299" s="9"/>
      <c r="AE299" s="9"/>
      <c r="AF299" s="9"/>
      <c r="AG299" s="9"/>
      <c r="AH299" s="9"/>
      <c r="AI299" s="282"/>
      <c r="AJ299" s="31" t="s">
        <v>868</v>
      </c>
      <c r="AK299" s="275"/>
      <c r="AL299" s="280"/>
    </row>
    <row r="300" spans="1:206" ht="45" x14ac:dyDescent="0.25">
      <c r="A300" s="31" t="s">
        <v>634</v>
      </c>
      <c r="B300" s="275" t="s">
        <v>299</v>
      </c>
      <c r="C300" s="9" t="s">
        <v>1066</v>
      </c>
      <c r="D300" s="9"/>
      <c r="E300" s="276"/>
      <c r="F300" s="9"/>
      <c r="G300" s="9"/>
      <c r="H300" s="9"/>
      <c r="I300" s="9"/>
      <c r="J300" s="9"/>
      <c r="K300" s="9"/>
      <c r="L300" s="275"/>
      <c r="M300" s="9"/>
      <c r="N300" s="277"/>
      <c r="O300" s="277"/>
      <c r="P300" s="278"/>
      <c r="Q300" s="279">
        <v>45107</v>
      </c>
      <c r="R300" s="280"/>
      <c r="S300" s="277"/>
      <c r="T300" s="281"/>
      <c r="U300" s="9"/>
      <c r="V300" s="9"/>
      <c r="W300" s="9"/>
      <c r="X300" s="9"/>
      <c r="Y300" s="9"/>
      <c r="Z300" s="9"/>
      <c r="AA300" s="9"/>
      <c r="AB300" s="9"/>
      <c r="AC300" s="9"/>
      <c r="AD300" s="9"/>
      <c r="AE300" s="9"/>
      <c r="AF300" s="9"/>
      <c r="AG300" s="9"/>
      <c r="AH300" s="9"/>
      <c r="AI300" s="282"/>
      <c r="AJ300" s="31" t="s">
        <v>803</v>
      </c>
      <c r="AK300" s="275"/>
      <c r="AL300" s="280"/>
    </row>
    <row r="301" spans="1:206" x14ac:dyDescent="0.25">
      <c r="A301" s="31" t="s">
        <v>1643</v>
      </c>
      <c r="B301" s="275" t="s">
        <v>280</v>
      </c>
      <c r="C301" s="9" t="s">
        <v>1886</v>
      </c>
      <c r="D301" s="9" t="s">
        <v>15</v>
      </c>
      <c r="E301" s="276"/>
      <c r="F301" s="9"/>
      <c r="G301" s="9"/>
      <c r="H301" s="9"/>
      <c r="I301" s="9"/>
      <c r="J301" s="9"/>
      <c r="K301" s="9"/>
      <c r="L301" s="275"/>
      <c r="M301" s="9"/>
      <c r="N301" s="277"/>
      <c r="O301" s="277"/>
      <c r="P301" s="278">
        <v>1</v>
      </c>
      <c r="Q301" s="279" t="s">
        <v>4</v>
      </c>
      <c r="R301" s="280"/>
      <c r="S301" s="277"/>
      <c r="T301" s="281"/>
      <c r="U301" s="9"/>
      <c r="V301" s="9"/>
      <c r="W301" s="9"/>
      <c r="X301" s="9"/>
      <c r="Y301" s="9">
        <v>2</v>
      </c>
      <c r="Z301" s="9"/>
      <c r="AA301" s="9"/>
      <c r="AB301" s="9"/>
      <c r="AC301" s="9"/>
      <c r="AD301" s="9"/>
      <c r="AE301" s="9"/>
      <c r="AF301" s="9"/>
      <c r="AG301" s="9">
        <v>2</v>
      </c>
      <c r="AH301" s="9"/>
      <c r="AI301" s="282"/>
      <c r="AJ301" s="31" t="s">
        <v>2072</v>
      </c>
      <c r="AK301" s="275"/>
      <c r="AL301" s="280"/>
    </row>
    <row r="302" spans="1:206" x14ac:dyDescent="0.25">
      <c r="A302" s="31" t="s">
        <v>1644</v>
      </c>
      <c r="B302" s="275" t="s">
        <v>280</v>
      </c>
      <c r="C302" s="9" t="s">
        <v>1887</v>
      </c>
      <c r="D302" s="9" t="s">
        <v>15</v>
      </c>
      <c r="E302" s="276"/>
      <c r="F302" s="9"/>
      <c r="G302" s="9"/>
      <c r="H302" s="9"/>
      <c r="I302" s="9"/>
      <c r="J302" s="9"/>
      <c r="K302" s="9"/>
      <c r="L302" s="275"/>
      <c r="M302" s="9"/>
      <c r="N302" s="277"/>
      <c r="O302" s="277"/>
      <c r="P302" s="278">
        <v>0</v>
      </c>
      <c r="Q302" s="279" t="s">
        <v>4</v>
      </c>
      <c r="R302" s="280"/>
      <c r="S302" s="277"/>
      <c r="T302" s="281"/>
      <c r="U302" s="9"/>
      <c r="V302" s="9"/>
      <c r="W302" s="9"/>
      <c r="X302" s="9"/>
      <c r="Y302" s="9">
        <v>2</v>
      </c>
      <c r="Z302" s="9"/>
      <c r="AA302" s="9"/>
      <c r="AB302" s="9"/>
      <c r="AC302" s="9"/>
      <c r="AD302" s="9"/>
      <c r="AE302" s="9"/>
      <c r="AF302" s="9"/>
      <c r="AG302" s="9">
        <v>2</v>
      </c>
      <c r="AH302" s="9"/>
      <c r="AI302" s="282"/>
      <c r="AJ302" s="31" t="s">
        <v>2096</v>
      </c>
      <c r="AK302" s="275" t="s">
        <v>2072</v>
      </c>
      <c r="AL302" s="280"/>
    </row>
    <row r="303" spans="1:206" x14ac:dyDescent="0.25">
      <c r="A303" s="31" t="s">
        <v>1308</v>
      </c>
      <c r="B303" s="275" t="s">
        <v>273</v>
      </c>
      <c r="C303" s="9" t="s">
        <v>1436</v>
      </c>
      <c r="D303" s="9" t="s">
        <v>16</v>
      </c>
      <c r="E303" s="276"/>
      <c r="F303" s="9"/>
      <c r="G303" s="9" t="s">
        <v>19</v>
      </c>
      <c r="H303" s="9"/>
      <c r="I303" s="9"/>
      <c r="J303" s="9"/>
      <c r="K303" s="9"/>
      <c r="L303" s="275"/>
      <c r="M303" s="9"/>
      <c r="N303" s="277"/>
      <c r="O303" s="277"/>
      <c r="P303" s="278">
        <v>3</v>
      </c>
      <c r="Q303" s="279" t="s">
        <v>4</v>
      </c>
      <c r="R303" s="280"/>
      <c r="S303" s="277"/>
      <c r="T303" s="281">
        <v>1</v>
      </c>
      <c r="U303" s="9">
        <v>1</v>
      </c>
      <c r="V303" s="9"/>
      <c r="W303" s="9">
        <v>1</v>
      </c>
      <c r="X303" s="9"/>
      <c r="Y303" s="9">
        <v>1</v>
      </c>
      <c r="Z303" s="9"/>
      <c r="AA303" s="9"/>
      <c r="AB303" s="9">
        <v>1</v>
      </c>
      <c r="AC303" s="9"/>
      <c r="AD303" s="9"/>
      <c r="AE303" s="9">
        <v>1</v>
      </c>
      <c r="AF303" s="9"/>
      <c r="AG303" s="9">
        <v>1</v>
      </c>
      <c r="AH303" s="9"/>
      <c r="AI303" s="282"/>
      <c r="AJ303" s="31" t="s">
        <v>1534</v>
      </c>
      <c r="AK303" s="275"/>
      <c r="AL303" s="280"/>
    </row>
    <row r="304" spans="1:206" x14ac:dyDescent="0.25">
      <c r="A304" s="31" t="s">
        <v>1645</v>
      </c>
      <c r="B304" s="275" t="s">
        <v>273</v>
      </c>
      <c r="C304" s="9" t="s">
        <v>1888</v>
      </c>
      <c r="D304" s="9" t="s">
        <v>15</v>
      </c>
      <c r="E304" s="276"/>
      <c r="F304" s="9"/>
      <c r="G304" s="9"/>
      <c r="H304" s="9"/>
      <c r="I304" s="9"/>
      <c r="J304" s="9"/>
      <c r="K304" s="9"/>
      <c r="L304" s="275"/>
      <c r="M304" s="9"/>
      <c r="N304" s="277"/>
      <c r="O304" s="277"/>
      <c r="P304" s="278">
        <v>0</v>
      </c>
      <c r="Q304" s="279" t="s">
        <v>4</v>
      </c>
      <c r="R304" s="280"/>
      <c r="S304" s="277"/>
      <c r="T304" s="281">
        <v>2</v>
      </c>
      <c r="U304" s="9">
        <v>2</v>
      </c>
      <c r="V304" s="9"/>
      <c r="W304" s="9"/>
      <c r="X304" s="9">
        <v>2</v>
      </c>
      <c r="Y304" s="9"/>
      <c r="Z304" s="9">
        <v>2</v>
      </c>
      <c r="AA304" s="9"/>
      <c r="AB304" s="9"/>
      <c r="AC304" s="9"/>
      <c r="AD304" s="9"/>
      <c r="AE304" s="9"/>
      <c r="AF304" s="9"/>
      <c r="AG304" s="9"/>
      <c r="AH304" s="9"/>
      <c r="AI304" s="282"/>
      <c r="AJ304" s="31" t="s">
        <v>875</v>
      </c>
      <c r="AK304" s="275"/>
      <c r="AL304" s="280"/>
    </row>
    <row r="305" spans="1:206" s="233" customFormat="1" x14ac:dyDescent="0.25">
      <c r="A305" s="31" t="s">
        <v>1646</v>
      </c>
      <c r="B305" s="275" t="s">
        <v>307</v>
      </c>
      <c r="C305" s="9" t="s">
        <v>1889</v>
      </c>
      <c r="D305" s="9" t="s">
        <v>15</v>
      </c>
      <c r="E305" s="276"/>
      <c r="F305" s="9"/>
      <c r="G305" s="9"/>
      <c r="H305" s="9"/>
      <c r="I305" s="9"/>
      <c r="J305" s="9"/>
      <c r="K305" s="9"/>
      <c r="L305" s="275"/>
      <c r="M305" s="9"/>
      <c r="N305" s="277"/>
      <c r="O305" s="277"/>
      <c r="P305" s="278">
        <v>0</v>
      </c>
      <c r="Q305" s="279" t="s">
        <v>4</v>
      </c>
      <c r="R305" s="280"/>
      <c r="S305" s="277"/>
      <c r="T305" s="281">
        <v>2</v>
      </c>
      <c r="U305" s="9">
        <v>2</v>
      </c>
      <c r="V305" s="9"/>
      <c r="W305" s="9"/>
      <c r="X305" s="9">
        <v>2</v>
      </c>
      <c r="Y305" s="9"/>
      <c r="Z305" s="9">
        <v>2</v>
      </c>
      <c r="AA305" s="9"/>
      <c r="AB305" s="9"/>
      <c r="AC305" s="9"/>
      <c r="AD305" s="9"/>
      <c r="AE305" s="9"/>
      <c r="AF305" s="9"/>
      <c r="AG305" s="9"/>
      <c r="AH305" s="9"/>
      <c r="AI305" s="282"/>
      <c r="AJ305" s="31" t="s">
        <v>875</v>
      </c>
      <c r="AK305" s="275"/>
      <c r="AL305" s="280"/>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row>
    <row r="306" spans="1:206" x14ac:dyDescent="0.25">
      <c r="A306" s="31" t="s">
        <v>1647</v>
      </c>
      <c r="B306" s="275" t="s">
        <v>280</v>
      </c>
      <c r="C306" s="9" t="s">
        <v>1890</v>
      </c>
      <c r="D306" s="9" t="s">
        <v>15</v>
      </c>
      <c r="E306" s="276"/>
      <c r="F306" s="9"/>
      <c r="G306" s="9"/>
      <c r="H306" s="9"/>
      <c r="I306" s="9"/>
      <c r="J306" s="9"/>
      <c r="K306" s="9"/>
      <c r="L306" s="275"/>
      <c r="M306" s="9"/>
      <c r="N306" s="277"/>
      <c r="O306" s="277"/>
      <c r="P306" s="278">
        <v>0</v>
      </c>
      <c r="Q306" s="279" t="s">
        <v>4</v>
      </c>
      <c r="R306" s="280"/>
      <c r="S306" s="277"/>
      <c r="T306" s="281">
        <v>2</v>
      </c>
      <c r="U306" s="9">
        <v>2</v>
      </c>
      <c r="V306" s="9"/>
      <c r="W306" s="9"/>
      <c r="X306" s="9">
        <v>2</v>
      </c>
      <c r="Y306" s="9"/>
      <c r="Z306" s="9">
        <v>2</v>
      </c>
      <c r="AA306" s="9"/>
      <c r="AB306" s="9"/>
      <c r="AC306" s="9"/>
      <c r="AD306" s="9"/>
      <c r="AE306" s="9"/>
      <c r="AF306" s="9"/>
      <c r="AG306" s="9"/>
      <c r="AH306" s="9"/>
      <c r="AI306" s="282"/>
      <c r="AJ306" s="31" t="s">
        <v>875</v>
      </c>
      <c r="AK306" s="275"/>
      <c r="AL306" s="280"/>
    </row>
    <row r="307" spans="1:206" ht="30" x14ac:dyDescent="0.25">
      <c r="A307" s="31" t="s">
        <v>635</v>
      </c>
      <c r="B307" s="275" t="s">
        <v>946</v>
      </c>
      <c r="C307" s="9" t="s">
        <v>1067</v>
      </c>
      <c r="D307" s="9"/>
      <c r="E307" s="276"/>
      <c r="F307" s="9"/>
      <c r="G307" s="9"/>
      <c r="H307" s="9"/>
      <c r="I307" s="9"/>
      <c r="J307" s="9"/>
      <c r="K307" s="9"/>
      <c r="L307" s="275"/>
      <c r="M307" s="9"/>
      <c r="N307" s="277"/>
      <c r="O307" s="277"/>
      <c r="P307" s="278"/>
      <c r="Q307" s="279">
        <v>45101</v>
      </c>
      <c r="R307" s="280"/>
      <c r="S307" s="277"/>
      <c r="T307" s="281"/>
      <c r="U307" s="9"/>
      <c r="V307" s="9"/>
      <c r="W307" s="9"/>
      <c r="X307" s="9"/>
      <c r="Y307" s="9"/>
      <c r="Z307" s="9"/>
      <c r="AA307" s="9"/>
      <c r="AB307" s="9"/>
      <c r="AC307" s="9"/>
      <c r="AD307" s="9"/>
      <c r="AE307" s="9"/>
      <c r="AF307" s="9"/>
      <c r="AG307" s="9"/>
      <c r="AH307" s="9"/>
      <c r="AI307" s="282"/>
      <c r="AJ307" s="31" t="s">
        <v>830</v>
      </c>
      <c r="AK307" s="275"/>
      <c r="AL307" s="280"/>
    </row>
    <row r="308" spans="1:206" ht="45" x14ac:dyDescent="0.25">
      <c r="A308" s="31" t="s">
        <v>636</v>
      </c>
      <c r="B308" s="275" t="s">
        <v>952</v>
      </c>
      <c r="C308" s="9" t="s">
        <v>1068</v>
      </c>
      <c r="D308" s="9"/>
      <c r="E308" s="276"/>
      <c r="F308" s="9"/>
      <c r="G308" s="9"/>
      <c r="H308" s="9"/>
      <c r="I308" s="9"/>
      <c r="J308" s="9"/>
      <c r="K308" s="9"/>
      <c r="L308" s="275"/>
      <c r="M308" s="9"/>
      <c r="N308" s="277"/>
      <c r="O308" s="277"/>
      <c r="P308" s="278"/>
      <c r="Q308" s="279">
        <v>46326</v>
      </c>
      <c r="R308" s="280"/>
      <c r="S308" s="277"/>
      <c r="T308" s="281"/>
      <c r="U308" s="9"/>
      <c r="V308" s="9"/>
      <c r="W308" s="9"/>
      <c r="X308" s="9"/>
      <c r="Y308" s="9"/>
      <c r="Z308" s="9"/>
      <c r="AA308" s="9"/>
      <c r="AB308" s="9"/>
      <c r="AC308" s="9"/>
      <c r="AD308" s="9"/>
      <c r="AE308" s="9"/>
      <c r="AF308" s="9"/>
      <c r="AG308" s="9"/>
      <c r="AH308" s="9"/>
      <c r="AI308" s="282"/>
      <c r="AJ308" s="31" t="s">
        <v>869</v>
      </c>
      <c r="AK308" s="275"/>
      <c r="AL308" s="280"/>
    </row>
    <row r="309" spans="1:206" ht="45" x14ac:dyDescent="0.25">
      <c r="A309" s="31" t="s">
        <v>637</v>
      </c>
      <c r="B309" s="275" t="s">
        <v>952</v>
      </c>
      <c r="C309" s="9" t="s">
        <v>1069</v>
      </c>
      <c r="D309" s="9"/>
      <c r="E309" s="276"/>
      <c r="F309" s="9"/>
      <c r="G309" s="9"/>
      <c r="H309" s="9"/>
      <c r="I309" s="9"/>
      <c r="J309" s="9"/>
      <c r="K309" s="9"/>
      <c r="L309" s="275"/>
      <c r="M309" s="9"/>
      <c r="N309" s="277"/>
      <c r="O309" s="277"/>
      <c r="P309" s="278"/>
      <c r="Q309" s="279">
        <v>44965</v>
      </c>
      <c r="R309" s="280"/>
      <c r="S309" s="277"/>
      <c r="T309" s="281"/>
      <c r="U309" s="9"/>
      <c r="V309" s="9"/>
      <c r="W309" s="9"/>
      <c r="X309" s="9"/>
      <c r="Y309" s="9"/>
      <c r="Z309" s="9"/>
      <c r="AA309" s="9"/>
      <c r="AB309" s="9"/>
      <c r="AC309" s="9"/>
      <c r="AD309" s="9"/>
      <c r="AE309" s="9"/>
      <c r="AF309" s="9"/>
      <c r="AG309" s="9"/>
      <c r="AH309" s="9"/>
      <c r="AI309" s="282"/>
      <c r="AJ309" s="31" t="s">
        <v>831</v>
      </c>
      <c r="AK309" s="275"/>
      <c r="AL309" s="280"/>
    </row>
    <row r="310" spans="1:206" x14ac:dyDescent="0.25">
      <c r="A310" s="31" t="s">
        <v>1309</v>
      </c>
      <c r="B310" s="275" t="s">
        <v>307</v>
      </c>
      <c r="C310" s="9" t="s">
        <v>1437</v>
      </c>
      <c r="D310" s="9" t="s">
        <v>16</v>
      </c>
      <c r="E310" s="276"/>
      <c r="F310" s="9"/>
      <c r="G310" s="9"/>
      <c r="H310" s="9"/>
      <c r="I310" s="9"/>
      <c r="J310" s="9"/>
      <c r="K310" s="9">
        <v>1</v>
      </c>
      <c r="L310" s="275"/>
      <c r="M310" s="9"/>
      <c r="N310" s="277"/>
      <c r="O310" s="277"/>
      <c r="P310" s="278">
        <v>2</v>
      </c>
      <c r="Q310" s="279" t="s">
        <v>4</v>
      </c>
      <c r="R310" s="280"/>
      <c r="S310" s="277"/>
      <c r="T310" s="281">
        <v>1</v>
      </c>
      <c r="U310" s="9"/>
      <c r="V310" s="9">
        <v>1</v>
      </c>
      <c r="W310" s="9">
        <v>1</v>
      </c>
      <c r="X310" s="9"/>
      <c r="Y310" s="9">
        <v>1</v>
      </c>
      <c r="Z310" s="9"/>
      <c r="AA310" s="9"/>
      <c r="AB310" s="9"/>
      <c r="AC310" s="9"/>
      <c r="AD310" s="9"/>
      <c r="AE310" s="9"/>
      <c r="AF310" s="9"/>
      <c r="AG310" s="9"/>
      <c r="AH310" s="9"/>
      <c r="AI310" s="282"/>
      <c r="AJ310" s="31" t="s">
        <v>1540</v>
      </c>
      <c r="AK310" s="275"/>
      <c r="AL310" s="280"/>
    </row>
    <row r="311" spans="1:206" ht="30" x14ac:dyDescent="0.25">
      <c r="A311" s="31" t="s">
        <v>638</v>
      </c>
      <c r="B311" s="275" t="s">
        <v>949</v>
      </c>
      <c r="C311" s="9" t="s">
        <v>1070</v>
      </c>
      <c r="D311" s="9"/>
      <c r="E311" s="276"/>
      <c r="F311" s="9"/>
      <c r="G311" s="9"/>
      <c r="H311" s="9"/>
      <c r="I311" s="9"/>
      <c r="J311" s="9"/>
      <c r="K311" s="9"/>
      <c r="L311" s="275"/>
      <c r="M311" s="9"/>
      <c r="N311" s="277"/>
      <c r="O311" s="277"/>
      <c r="P311" s="278"/>
      <c r="Q311" s="279">
        <v>46660</v>
      </c>
      <c r="R311" s="280"/>
      <c r="S311" s="277"/>
      <c r="T311" s="281"/>
      <c r="U311" s="9"/>
      <c r="V311" s="9"/>
      <c r="W311" s="9"/>
      <c r="X311" s="9"/>
      <c r="Y311" s="9"/>
      <c r="Z311" s="9"/>
      <c r="AA311" s="9"/>
      <c r="AB311" s="9"/>
      <c r="AC311" s="9"/>
      <c r="AD311" s="9"/>
      <c r="AE311" s="9"/>
      <c r="AF311" s="9"/>
      <c r="AG311" s="9"/>
      <c r="AH311" s="9"/>
      <c r="AI311" s="282"/>
      <c r="AJ311" s="31" t="s">
        <v>870</v>
      </c>
      <c r="AK311" s="275"/>
      <c r="AL311" s="280"/>
    </row>
    <row r="312" spans="1:206" ht="30" x14ac:dyDescent="0.25">
      <c r="A312" s="31" t="s">
        <v>639</v>
      </c>
      <c r="B312" s="275" t="s">
        <v>331</v>
      </c>
      <c r="C312" s="9" t="s">
        <v>1071</v>
      </c>
      <c r="D312" s="9"/>
      <c r="E312" s="276"/>
      <c r="F312" s="9"/>
      <c r="G312" s="9"/>
      <c r="H312" s="9"/>
      <c r="I312" s="9"/>
      <c r="J312" s="9"/>
      <c r="K312" s="9"/>
      <c r="L312" s="275"/>
      <c r="M312" s="9"/>
      <c r="N312" s="277"/>
      <c r="O312" s="277"/>
      <c r="P312" s="278"/>
      <c r="Q312" s="279">
        <v>45107</v>
      </c>
      <c r="R312" s="280"/>
      <c r="S312" s="277"/>
      <c r="T312" s="281"/>
      <c r="U312" s="9"/>
      <c r="V312" s="9"/>
      <c r="W312" s="9"/>
      <c r="X312" s="9"/>
      <c r="Y312" s="9"/>
      <c r="Z312" s="9"/>
      <c r="AA312" s="9"/>
      <c r="AB312" s="9"/>
      <c r="AC312" s="9"/>
      <c r="AD312" s="9"/>
      <c r="AE312" s="9"/>
      <c r="AF312" s="9"/>
      <c r="AG312" s="9"/>
      <c r="AH312" s="9"/>
      <c r="AI312" s="282"/>
      <c r="AJ312" s="31" t="s">
        <v>871</v>
      </c>
      <c r="AK312" s="275"/>
      <c r="AL312" s="280"/>
    </row>
    <row r="313" spans="1:206" ht="60" x14ac:dyDescent="0.25">
      <c r="A313" s="31" t="s">
        <v>640</v>
      </c>
      <c r="B313" s="275" t="s">
        <v>957</v>
      </c>
      <c r="C313" s="9" t="s">
        <v>1072</v>
      </c>
      <c r="D313" s="9"/>
      <c r="E313" s="276"/>
      <c r="F313" s="9"/>
      <c r="G313" s="9"/>
      <c r="H313" s="9"/>
      <c r="I313" s="9"/>
      <c r="J313" s="9"/>
      <c r="K313" s="9"/>
      <c r="L313" s="275"/>
      <c r="M313" s="9"/>
      <c r="N313" s="277"/>
      <c r="O313" s="277"/>
      <c r="P313" s="278"/>
      <c r="Q313" s="279">
        <v>45107</v>
      </c>
      <c r="R313" s="280"/>
      <c r="S313" s="277"/>
      <c r="T313" s="281"/>
      <c r="U313" s="9"/>
      <c r="V313" s="9"/>
      <c r="W313" s="9"/>
      <c r="X313" s="9"/>
      <c r="Y313" s="9"/>
      <c r="Z313" s="9"/>
      <c r="AA313" s="9"/>
      <c r="AB313" s="9"/>
      <c r="AC313" s="9"/>
      <c r="AD313" s="9"/>
      <c r="AE313" s="9"/>
      <c r="AF313" s="9"/>
      <c r="AG313" s="9"/>
      <c r="AH313" s="9"/>
      <c r="AI313" s="282"/>
      <c r="AJ313" s="31" t="s">
        <v>871</v>
      </c>
      <c r="AK313" s="275"/>
      <c r="AL313" s="280"/>
    </row>
    <row r="314" spans="1:206" ht="30" x14ac:dyDescent="0.25">
      <c r="A314" s="31" t="s">
        <v>641</v>
      </c>
      <c r="B314" s="275" t="s">
        <v>286</v>
      </c>
      <c r="C314" s="9" t="s">
        <v>1073</v>
      </c>
      <c r="D314" s="9"/>
      <c r="E314" s="276"/>
      <c r="F314" s="9"/>
      <c r="G314" s="9"/>
      <c r="H314" s="9"/>
      <c r="I314" s="9"/>
      <c r="J314" s="9"/>
      <c r="K314" s="9"/>
      <c r="L314" s="275"/>
      <c r="M314" s="9"/>
      <c r="N314" s="277"/>
      <c r="O314" s="277"/>
      <c r="P314" s="278"/>
      <c r="Q314" s="279">
        <v>46310</v>
      </c>
      <c r="R314" s="280"/>
      <c r="S314" s="277"/>
      <c r="T314" s="281"/>
      <c r="U314" s="9"/>
      <c r="V314" s="9"/>
      <c r="W314" s="9"/>
      <c r="X314" s="9"/>
      <c r="Y314" s="9"/>
      <c r="Z314" s="9"/>
      <c r="AA314" s="9"/>
      <c r="AB314" s="9"/>
      <c r="AC314" s="9"/>
      <c r="AD314" s="9"/>
      <c r="AE314" s="9"/>
      <c r="AF314" s="9"/>
      <c r="AG314" s="9"/>
      <c r="AH314" s="9"/>
      <c r="AI314" s="282"/>
      <c r="AJ314" s="31" t="s">
        <v>820</v>
      </c>
      <c r="AK314" s="275"/>
      <c r="AL314" s="280"/>
    </row>
    <row r="315" spans="1:206" ht="30" x14ac:dyDescent="0.25">
      <c r="A315" s="31" t="s">
        <v>1264</v>
      </c>
      <c r="B315" s="275" t="s">
        <v>946</v>
      </c>
      <c r="C315" s="9" t="s">
        <v>1074</v>
      </c>
      <c r="D315" s="9"/>
      <c r="E315" s="276"/>
      <c r="F315" s="9"/>
      <c r="G315" s="9"/>
      <c r="H315" s="9"/>
      <c r="I315" s="9"/>
      <c r="J315" s="9"/>
      <c r="K315" s="9"/>
      <c r="L315" s="275"/>
      <c r="M315" s="9"/>
      <c r="N315" s="277"/>
      <c r="O315" s="277"/>
      <c r="P315" s="278"/>
      <c r="Q315" s="279">
        <v>46310</v>
      </c>
      <c r="R315" s="280"/>
      <c r="S315" s="277"/>
      <c r="T315" s="281"/>
      <c r="U315" s="9"/>
      <c r="V315" s="9"/>
      <c r="W315" s="9"/>
      <c r="X315" s="9"/>
      <c r="Y315" s="9"/>
      <c r="Z315" s="9"/>
      <c r="AA315" s="9"/>
      <c r="AB315" s="9"/>
      <c r="AC315" s="9"/>
      <c r="AD315" s="9"/>
      <c r="AE315" s="9"/>
      <c r="AF315" s="9"/>
      <c r="AG315" s="9"/>
      <c r="AH315" s="9"/>
      <c r="AI315" s="282"/>
      <c r="AJ315" s="31" t="s">
        <v>820</v>
      </c>
      <c r="AK315" s="275"/>
      <c r="AL315" s="280"/>
    </row>
    <row r="316" spans="1:206" ht="30" x14ac:dyDescent="0.25">
      <c r="A316" s="31" t="s">
        <v>2188</v>
      </c>
      <c r="B316" s="275" t="s">
        <v>321</v>
      </c>
      <c r="C316" s="9" t="s">
        <v>2264</v>
      </c>
      <c r="D316" s="9" t="s">
        <v>17</v>
      </c>
      <c r="E316" s="276"/>
      <c r="F316" s="9"/>
      <c r="G316" s="9"/>
      <c r="H316" s="9"/>
      <c r="I316" s="9"/>
      <c r="J316" s="9"/>
      <c r="K316" s="9"/>
      <c r="L316" s="275"/>
      <c r="M316" s="9"/>
      <c r="N316" s="277"/>
      <c r="O316" s="277"/>
      <c r="P316" s="278">
        <v>0</v>
      </c>
      <c r="Q316" s="279" t="s">
        <v>4</v>
      </c>
      <c r="R316" s="280"/>
      <c r="S316" s="277"/>
      <c r="T316" s="281"/>
      <c r="U316" s="9"/>
      <c r="V316" s="9">
        <v>1</v>
      </c>
      <c r="W316" s="9"/>
      <c r="X316" s="9"/>
      <c r="Y316" s="9"/>
      <c r="Z316" s="9"/>
      <c r="AA316" s="9"/>
      <c r="AB316" s="9"/>
      <c r="AC316" s="9"/>
      <c r="AD316" s="9"/>
      <c r="AE316" s="9"/>
      <c r="AF316" s="9"/>
      <c r="AG316" s="9">
        <v>1</v>
      </c>
      <c r="AH316" s="9"/>
      <c r="AI316" s="282"/>
      <c r="AJ316" s="31" t="s">
        <v>2345</v>
      </c>
      <c r="AK316" s="275"/>
      <c r="AL316" s="280"/>
    </row>
    <row r="317" spans="1:206" ht="30" x14ac:dyDescent="0.25">
      <c r="A317" s="31" t="s">
        <v>2187</v>
      </c>
      <c r="B317" s="275" t="s">
        <v>379</v>
      </c>
      <c r="C317" s="9" t="s">
        <v>2263</v>
      </c>
      <c r="D317" s="9" t="s">
        <v>17</v>
      </c>
      <c r="E317" s="276"/>
      <c r="F317" s="9"/>
      <c r="G317" s="9"/>
      <c r="H317" s="9"/>
      <c r="I317" s="9"/>
      <c r="J317" s="9"/>
      <c r="K317" s="9"/>
      <c r="L317" s="275"/>
      <c r="M317" s="9"/>
      <c r="N317" s="277"/>
      <c r="O317" s="277"/>
      <c r="P317" s="278">
        <v>0</v>
      </c>
      <c r="Q317" s="279" t="s">
        <v>4</v>
      </c>
      <c r="R317" s="280"/>
      <c r="S317" s="277"/>
      <c r="T317" s="281"/>
      <c r="U317" s="9"/>
      <c r="V317" s="9">
        <v>1</v>
      </c>
      <c r="W317" s="9"/>
      <c r="X317" s="9"/>
      <c r="Y317" s="9"/>
      <c r="Z317" s="9"/>
      <c r="AA317" s="9"/>
      <c r="AB317" s="9"/>
      <c r="AC317" s="9"/>
      <c r="AD317" s="9"/>
      <c r="AE317" s="9"/>
      <c r="AF317" s="9"/>
      <c r="AG317" s="9">
        <v>1</v>
      </c>
      <c r="AH317" s="9"/>
      <c r="AI317" s="282"/>
      <c r="AJ317" s="31" t="s">
        <v>2345</v>
      </c>
      <c r="AK317" s="275"/>
      <c r="AL317" s="280"/>
    </row>
    <row r="318" spans="1:206" ht="30" x14ac:dyDescent="0.25">
      <c r="A318" s="31" t="s">
        <v>378</v>
      </c>
      <c r="B318" s="275" t="s">
        <v>379</v>
      </c>
      <c r="C318" s="9" t="s">
        <v>380</v>
      </c>
      <c r="D318" s="9" t="s">
        <v>15</v>
      </c>
      <c r="E318" s="276"/>
      <c r="F318" s="9"/>
      <c r="G318" s="9"/>
      <c r="H318" s="9"/>
      <c r="I318" s="9">
        <v>20</v>
      </c>
      <c r="J318" s="9"/>
      <c r="K318" s="9"/>
      <c r="L318" s="275"/>
      <c r="M318" s="9"/>
      <c r="N318" s="277"/>
      <c r="O318" s="277"/>
      <c r="P318" s="278">
        <v>1</v>
      </c>
      <c r="Q318" s="279">
        <v>46661</v>
      </c>
      <c r="R318" s="280"/>
      <c r="S318" s="277"/>
      <c r="T318" s="281">
        <v>2</v>
      </c>
      <c r="U318" s="9">
        <v>2</v>
      </c>
      <c r="V318" s="9"/>
      <c r="W318" s="9"/>
      <c r="X318" s="9"/>
      <c r="Y318" s="9"/>
      <c r="Z318" s="9"/>
      <c r="AA318" s="9"/>
      <c r="AB318" s="9"/>
      <c r="AC318" s="9"/>
      <c r="AD318" s="9"/>
      <c r="AE318" s="9"/>
      <c r="AF318" s="9"/>
      <c r="AG318" s="9"/>
      <c r="AH318" s="9"/>
      <c r="AI318" s="282"/>
      <c r="AJ318" s="31" t="s">
        <v>2069</v>
      </c>
      <c r="AK318" s="275" t="s">
        <v>2094</v>
      </c>
      <c r="AL318" s="280"/>
    </row>
    <row r="319" spans="1:206" x14ac:dyDescent="0.25">
      <c r="A319" s="31" t="s">
        <v>1648</v>
      </c>
      <c r="B319" s="275" t="s">
        <v>310</v>
      </c>
      <c r="C319" s="9" t="s">
        <v>1891</v>
      </c>
      <c r="D319" s="9" t="s">
        <v>15</v>
      </c>
      <c r="E319" s="276"/>
      <c r="F319" s="9"/>
      <c r="G319" s="9"/>
      <c r="H319" s="9"/>
      <c r="I319" s="9"/>
      <c r="J319" s="9"/>
      <c r="K319" s="9"/>
      <c r="L319" s="275"/>
      <c r="M319" s="9"/>
      <c r="N319" s="277"/>
      <c r="O319" s="277"/>
      <c r="P319" s="278">
        <v>0</v>
      </c>
      <c r="Q319" s="279" t="s">
        <v>4</v>
      </c>
      <c r="R319" s="280"/>
      <c r="S319" s="277"/>
      <c r="T319" s="281">
        <v>2</v>
      </c>
      <c r="U319" s="9">
        <v>2</v>
      </c>
      <c r="V319" s="9"/>
      <c r="W319" s="9">
        <v>2</v>
      </c>
      <c r="X319" s="9"/>
      <c r="Y319" s="9"/>
      <c r="Z319" s="9"/>
      <c r="AA319" s="9"/>
      <c r="AB319" s="9">
        <v>2</v>
      </c>
      <c r="AC319" s="9"/>
      <c r="AD319" s="9"/>
      <c r="AE319" s="9"/>
      <c r="AF319" s="9"/>
      <c r="AG319" s="9"/>
      <c r="AH319" s="9">
        <v>2</v>
      </c>
      <c r="AI319" s="282"/>
      <c r="AJ319" s="31" t="s">
        <v>916</v>
      </c>
      <c r="AK319" s="275"/>
      <c r="AL319" s="280"/>
    </row>
    <row r="320" spans="1:206" ht="30" x14ac:dyDescent="0.25">
      <c r="A320" s="31" t="s">
        <v>381</v>
      </c>
      <c r="B320" s="275" t="s">
        <v>321</v>
      </c>
      <c r="C320" s="9" t="s">
        <v>382</v>
      </c>
      <c r="D320" s="9" t="s">
        <v>16</v>
      </c>
      <c r="E320" s="276"/>
      <c r="F320" s="9"/>
      <c r="G320" s="9"/>
      <c r="H320" s="9"/>
      <c r="I320" s="9"/>
      <c r="J320" s="9"/>
      <c r="K320" s="9"/>
      <c r="L320" s="275"/>
      <c r="M320" s="9"/>
      <c r="N320" s="277"/>
      <c r="O320" s="277"/>
      <c r="P320" s="278">
        <v>1</v>
      </c>
      <c r="Q320" s="279">
        <v>46023</v>
      </c>
      <c r="R320" s="280"/>
      <c r="S320" s="277"/>
      <c r="T320" s="281"/>
      <c r="U320" s="9"/>
      <c r="V320" s="9"/>
      <c r="W320" s="9">
        <v>1</v>
      </c>
      <c r="X320" s="9"/>
      <c r="Y320" s="9"/>
      <c r="Z320" s="9"/>
      <c r="AA320" s="9"/>
      <c r="AB320" s="9"/>
      <c r="AC320" s="9"/>
      <c r="AD320" s="9"/>
      <c r="AE320" s="9"/>
      <c r="AF320" s="9"/>
      <c r="AG320" s="9"/>
      <c r="AH320" s="9"/>
      <c r="AI320" s="282"/>
      <c r="AJ320" s="31" t="s">
        <v>872</v>
      </c>
      <c r="AK320" s="275"/>
      <c r="AL320" s="280"/>
    </row>
    <row r="321" spans="1:38" ht="45" x14ac:dyDescent="0.25">
      <c r="A321" s="31" t="s">
        <v>383</v>
      </c>
      <c r="B321" s="275" t="s">
        <v>310</v>
      </c>
      <c r="C321" s="9" t="s">
        <v>384</v>
      </c>
      <c r="D321" s="9" t="s">
        <v>15</v>
      </c>
      <c r="E321" s="276"/>
      <c r="F321" s="9" t="s">
        <v>3</v>
      </c>
      <c r="G321" s="9" t="s">
        <v>19</v>
      </c>
      <c r="H321" s="9">
        <v>20</v>
      </c>
      <c r="I321" s="9"/>
      <c r="J321" s="9"/>
      <c r="K321" s="9">
        <v>3</v>
      </c>
      <c r="L321" s="275" t="s">
        <v>328</v>
      </c>
      <c r="M321" s="9"/>
      <c r="N321" s="277"/>
      <c r="O321" s="277"/>
      <c r="P321" s="278">
        <v>3</v>
      </c>
      <c r="Q321" s="279">
        <v>45689</v>
      </c>
      <c r="R321" s="280"/>
      <c r="S321" s="277"/>
      <c r="T321" s="281"/>
      <c r="U321" s="9"/>
      <c r="V321" s="9"/>
      <c r="W321" s="9"/>
      <c r="X321" s="9">
        <v>3</v>
      </c>
      <c r="Y321" s="9"/>
      <c r="Z321" s="9">
        <v>3</v>
      </c>
      <c r="AA321" s="9">
        <v>3</v>
      </c>
      <c r="AB321" s="9"/>
      <c r="AC321" s="9"/>
      <c r="AD321" s="9"/>
      <c r="AE321" s="9"/>
      <c r="AF321" s="9"/>
      <c r="AG321" s="9"/>
      <c r="AH321" s="9"/>
      <c r="AI321" s="282"/>
      <c r="AJ321" s="31" t="s">
        <v>842</v>
      </c>
      <c r="AK321" s="275"/>
      <c r="AL321" s="280"/>
    </row>
    <row r="322" spans="1:38" ht="45" x14ac:dyDescent="0.25">
      <c r="A322" s="31" t="s">
        <v>385</v>
      </c>
      <c r="B322" s="275" t="s">
        <v>310</v>
      </c>
      <c r="C322" s="9" t="s">
        <v>384</v>
      </c>
      <c r="D322" s="9" t="s">
        <v>15</v>
      </c>
      <c r="E322" s="276"/>
      <c r="F322" s="9" t="s">
        <v>3</v>
      </c>
      <c r="G322" s="9" t="s">
        <v>19</v>
      </c>
      <c r="H322" s="9">
        <v>6</v>
      </c>
      <c r="I322" s="9"/>
      <c r="J322" s="9"/>
      <c r="K322" s="9">
        <v>2</v>
      </c>
      <c r="L322" s="275" t="s">
        <v>328</v>
      </c>
      <c r="M322" s="9"/>
      <c r="N322" s="277"/>
      <c r="O322" s="277"/>
      <c r="P322" s="278">
        <v>2</v>
      </c>
      <c r="Q322" s="279">
        <v>45658</v>
      </c>
      <c r="R322" s="280"/>
      <c r="S322" s="277"/>
      <c r="T322" s="281"/>
      <c r="U322" s="9"/>
      <c r="V322" s="9">
        <v>3</v>
      </c>
      <c r="W322" s="9"/>
      <c r="X322" s="9"/>
      <c r="Y322" s="9"/>
      <c r="Z322" s="9"/>
      <c r="AA322" s="9"/>
      <c r="AB322" s="9"/>
      <c r="AC322" s="9"/>
      <c r="AD322" s="9"/>
      <c r="AE322" s="9"/>
      <c r="AF322" s="9"/>
      <c r="AG322" s="9"/>
      <c r="AH322" s="9"/>
      <c r="AI322" s="282"/>
      <c r="AJ322" s="31" t="s">
        <v>842</v>
      </c>
      <c r="AK322" s="275"/>
      <c r="AL322" s="280"/>
    </row>
    <row r="323" spans="1:38" ht="30" x14ac:dyDescent="0.25">
      <c r="A323" s="31" t="s">
        <v>1649</v>
      </c>
      <c r="B323" s="275" t="s">
        <v>310</v>
      </c>
      <c r="C323" s="9" t="s">
        <v>1892</v>
      </c>
      <c r="D323" s="9" t="s">
        <v>15</v>
      </c>
      <c r="E323" s="276"/>
      <c r="F323" s="9"/>
      <c r="G323" s="9"/>
      <c r="H323" s="9">
        <v>20</v>
      </c>
      <c r="I323" s="9">
        <v>20</v>
      </c>
      <c r="J323" s="9"/>
      <c r="K323" s="9">
        <v>3</v>
      </c>
      <c r="L323" s="275"/>
      <c r="M323" s="9"/>
      <c r="N323" s="277"/>
      <c r="O323" s="277"/>
      <c r="P323" s="278">
        <v>8</v>
      </c>
      <c r="Q323" s="279" t="s">
        <v>4</v>
      </c>
      <c r="R323" s="280"/>
      <c r="S323" s="277"/>
      <c r="T323" s="281"/>
      <c r="U323" s="9"/>
      <c r="V323" s="9"/>
      <c r="W323" s="9">
        <v>2</v>
      </c>
      <c r="X323" s="9"/>
      <c r="Y323" s="9"/>
      <c r="Z323" s="9"/>
      <c r="AA323" s="9"/>
      <c r="AB323" s="9"/>
      <c r="AC323" s="9"/>
      <c r="AD323" s="9"/>
      <c r="AE323" s="9"/>
      <c r="AF323" s="9"/>
      <c r="AG323" s="9"/>
      <c r="AH323" s="9"/>
      <c r="AI323" s="282"/>
      <c r="AJ323" s="31" t="s">
        <v>2104</v>
      </c>
      <c r="AK323" s="275"/>
      <c r="AL323" s="280"/>
    </row>
    <row r="324" spans="1:38" ht="30" x14ac:dyDescent="0.25">
      <c r="A324" s="31" t="s">
        <v>1650</v>
      </c>
      <c r="B324" s="275" t="s">
        <v>310</v>
      </c>
      <c r="C324" s="9" t="s">
        <v>1892</v>
      </c>
      <c r="D324" s="9" t="s">
        <v>15</v>
      </c>
      <c r="E324" s="276"/>
      <c r="F324" s="9"/>
      <c r="G324" s="9"/>
      <c r="H324" s="9">
        <v>6</v>
      </c>
      <c r="I324" s="9">
        <v>6</v>
      </c>
      <c r="J324" s="9"/>
      <c r="K324" s="9">
        <v>2</v>
      </c>
      <c r="L324" s="275"/>
      <c r="M324" s="9"/>
      <c r="N324" s="277"/>
      <c r="O324" s="277"/>
      <c r="P324" s="278">
        <v>8</v>
      </c>
      <c r="Q324" s="279" t="s">
        <v>4</v>
      </c>
      <c r="R324" s="280"/>
      <c r="S324" s="277"/>
      <c r="T324" s="281"/>
      <c r="U324" s="9"/>
      <c r="V324" s="9"/>
      <c r="W324" s="9">
        <v>2</v>
      </c>
      <c r="X324" s="9"/>
      <c r="Y324" s="9"/>
      <c r="Z324" s="9"/>
      <c r="AA324" s="9"/>
      <c r="AB324" s="9"/>
      <c r="AC324" s="9"/>
      <c r="AD324" s="9"/>
      <c r="AE324" s="9"/>
      <c r="AF324" s="9"/>
      <c r="AG324" s="9"/>
      <c r="AH324" s="9"/>
      <c r="AI324" s="282"/>
      <c r="AJ324" s="31" t="s">
        <v>2104</v>
      </c>
      <c r="AK324" s="275"/>
      <c r="AL324" s="280"/>
    </row>
    <row r="325" spans="1:38" ht="45" x14ac:dyDescent="0.25">
      <c r="A325" s="31" t="s">
        <v>1651</v>
      </c>
      <c r="B325" s="275" t="s">
        <v>273</v>
      </c>
      <c r="C325" s="9" t="s">
        <v>1893</v>
      </c>
      <c r="D325" s="9" t="s">
        <v>15</v>
      </c>
      <c r="E325" s="276"/>
      <c r="F325" s="9"/>
      <c r="G325" s="9"/>
      <c r="H325" s="9">
        <v>6</v>
      </c>
      <c r="I325" s="9"/>
      <c r="J325" s="9">
        <v>20</v>
      </c>
      <c r="K325" s="9">
        <v>1</v>
      </c>
      <c r="L325" s="275"/>
      <c r="M325" s="9"/>
      <c r="N325" s="277"/>
      <c r="O325" s="277"/>
      <c r="P325" s="278">
        <v>7</v>
      </c>
      <c r="Q325" s="279" t="s">
        <v>4</v>
      </c>
      <c r="R325" s="280" t="s">
        <v>265</v>
      </c>
      <c r="S325" s="277"/>
      <c r="T325" s="281">
        <v>2</v>
      </c>
      <c r="U325" s="9">
        <v>2</v>
      </c>
      <c r="V325" s="9"/>
      <c r="W325" s="9"/>
      <c r="X325" s="9"/>
      <c r="Y325" s="9"/>
      <c r="Z325" s="9"/>
      <c r="AA325" s="9"/>
      <c r="AB325" s="9"/>
      <c r="AC325" s="9"/>
      <c r="AD325" s="9"/>
      <c r="AE325" s="9"/>
      <c r="AF325" s="9"/>
      <c r="AG325" s="9"/>
      <c r="AH325" s="9">
        <v>2</v>
      </c>
      <c r="AI325" s="282"/>
      <c r="AJ325" s="31" t="s">
        <v>2105</v>
      </c>
      <c r="AK325" s="275" t="s">
        <v>797</v>
      </c>
      <c r="AL325" s="280"/>
    </row>
    <row r="326" spans="1:38" ht="45" x14ac:dyDescent="0.25">
      <c r="A326" s="31" t="s">
        <v>2189</v>
      </c>
      <c r="B326" s="275" t="s">
        <v>307</v>
      </c>
      <c r="C326" s="9" t="s">
        <v>2265</v>
      </c>
      <c r="D326" s="9" t="s">
        <v>2332</v>
      </c>
      <c r="E326" s="276"/>
      <c r="F326" s="9"/>
      <c r="G326" s="9"/>
      <c r="H326" s="9"/>
      <c r="I326" s="9"/>
      <c r="J326" s="9"/>
      <c r="K326" s="9"/>
      <c r="L326" s="275" t="s">
        <v>2333</v>
      </c>
      <c r="M326" s="9"/>
      <c r="N326" s="277"/>
      <c r="O326" s="277"/>
      <c r="P326" s="278">
        <v>0</v>
      </c>
      <c r="Q326" s="279" t="s">
        <v>4</v>
      </c>
      <c r="R326" s="280"/>
      <c r="S326" s="277"/>
      <c r="T326" s="281">
        <v>2</v>
      </c>
      <c r="U326" s="9">
        <v>2</v>
      </c>
      <c r="V326" s="9">
        <v>2</v>
      </c>
      <c r="W326" s="9">
        <v>2</v>
      </c>
      <c r="X326" s="9">
        <v>2</v>
      </c>
      <c r="Y326" s="9">
        <v>2</v>
      </c>
      <c r="Z326" s="9">
        <v>2</v>
      </c>
      <c r="AA326" s="9">
        <v>2</v>
      </c>
      <c r="AB326" s="9">
        <v>2</v>
      </c>
      <c r="AC326" s="9">
        <v>2</v>
      </c>
      <c r="AD326" s="9">
        <v>2</v>
      </c>
      <c r="AE326" s="9">
        <v>2</v>
      </c>
      <c r="AF326" s="9">
        <v>2</v>
      </c>
      <c r="AG326" s="9">
        <v>2</v>
      </c>
      <c r="AH326" s="9">
        <v>2</v>
      </c>
      <c r="AI326" s="282"/>
      <c r="AJ326" s="31" t="s">
        <v>2337</v>
      </c>
      <c r="AK326" s="275"/>
      <c r="AL326" s="280"/>
    </row>
    <row r="327" spans="1:38" ht="60" x14ac:dyDescent="0.25">
      <c r="A327" s="31" t="s">
        <v>642</v>
      </c>
      <c r="B327" s="275" t="s">
        <v>387</v>
      </c>
      <c r="C327" s="9" t="s">
        <v>1075</v>
      </c>
      <c r="D327" s="9"/>
      <c r="E327" s="276"/>
      <c r="F327" s="9"/>
      <c r="G327" s="9"/>
      <c r="H327" s="9"/>
      <c r="I327" s="9"/>
      <c r="J327" s="9"/>
      <c r="K327" s="9"/>
      <c r="L327" s="275"/>
      <c r="M327" s="9"/>
      <c r="N327" s="277"/>
      <c r="O327" s="277"/>
      <c r="P327" s="278"/>
      <c r="Q327" s="279">
        <v>45107</v>
      </c>
      <c r="R327" s="280"/>
      <c r="S327" s="277"/>
      <c r="T327" s="281"/>
      <c r="U327" s="9"/>
      <c r="V327" s="9"/>
      <c r="W327" s="9"/>
      <c r="X327" s="9"/>
      <c r="Y327" s="9"/>
      <c r="Z327" s="9"/>
      <c r="AA327" s="9"/>
      <c r="AB327" s="9"/>
      <c r="AC327" s="9"/>
      <c r="AD327" s="9"/>
      <c r="AE327" s="9"/>
      <c r="AF327" s="9"/>
      <c r="AG327" s="9"/>
      <c r="AH327" s="9"/>
      <c r="AI327" s="282"/>
      <c r="AJ327" s="31" t="s">
        <v>873</v>
      </c>
      <c r="AK327" s="275"/>
      <c r="AL327" s="280"/>
    </row>
    <row r="328" spans="1:38" ht="60" x14ac:dyDescent="0.25">
      <c r="A328" s="31" t="s">
        <v>386</v>
      </c>
      <c r="B328" s="275" t="s">
        <v>387</v>
      </c>
      <c r="C328" s="9" t="s">
        <v>388</v>
      </c>
      <c r="D328" s="9"/>
      <c r="E328" s="276"/>
      <c r="F328" s="9"/>
      <c r="G328" s="9"/>
      <c r="H328" s="9"/>
      <c r="I328" s="9"/>
      <c r="J328" s="9"/>
      <c r="K328" s="9"/>
      <c r="L328" s="275"/>
      <c r="M328" s="9"/>
      <c r="N328" s="277"/>
      <c r="O328" s="277"/>
      <c r="P328" s="278"/>
      <c r="Q328" s="279">
        <v>46100</v>
      </c>
      <c r="R328" s="280"/>
      <c r="S328" s="277"/>
      <c r="T328" s="281"/>
      <c r="U328" s="9"/>
      <c r="V328" s="9"/>
      <c r="W328" s="9"/>
      <c r="X328" s="9"/>
      <c r="Y328" s="9"/>
      <c r="Z328" s="9"/>
      <c r="AA328" s="9"/>
      <c r="AB328" s="9"/>
      <c r="AC328" s="9"/>
      <c r="AD328" s="9"/>
      <c r="AE328" s="9"/>
      <c r="AF328" s="9"/>
      <c r="AG328" s="9"/>
      <c r="AH328" s="9"/>
      <c r="AI328" s="282"/>
      <c r="AJ328" s="31" t="s">
        <v>874</v>
      </c>
      <c r="AK328" s="275"/>
      <c r="AL328" s="280"/>
    </row>
    <row r="329" spans="1:38" ht="45" x14ac:dyDescent="0.25">
      <c r="A329" s="31" t="s">
        <v>389</v>
      </c>
      <c r="B329" s="275" t="s">
        <v>387</v>
      </c>
      <c r="C329" s="9" t="s">
        <v>390</v>
      </c>
      <c r="D329" s="9"/>
      <c r="E329" s="276"/>
      <c r="F329" s="9"/>
      <c r="G329" s="9"/>
      <c r="H329" s="9"/>
      <c r="I329" s="9"/>
      <c r="J329" s="9"/>
      <c r="K329" s="9"/>
      <c r="L329" s="275"/>
      <c r="M329" s="9"/>
      <c r="N329" s="277"/>
      <c r="O329" s="277"/>
      <c r="P329" s="278"/>
      <c r="Q329" s="279">
        <v>45634</v>
      </c>
      <c r="R329" s="280"/>
      <c r="S329" s="277"/>
      <c r="T329" s="281"/>
      <c r="U329" s="9"/>
      <c r="V329" s="9"/>
      <c r="W329" s="9"/>
      <c r="X329" s="9"/>
      <c r="Y329" s="9"/>
      <c r="Z329" s="9"/>
      <c r="AA329" s="9"/>
      <c r="AB329" s="9"/>
      <c r="AC329" s="9"/>
      <c r="AD329" s="9"/>
      <c r="AE329" s="9"/>
      <c r="AF329" s="9"/>
      <c r="AG329" s="9"/>
      <c r="AH329" s="9"/>
      <c r="AI329" s="282"/>
      <c r="AJ329" s="31" t="s">
        <v>875</v>
      </c>
      <c r="AK329" s="275"/>
      <c r="AL329" s="280"/>
    </row>
    <row r="330" spans="1:38" ht="45" x14ac:dyDescent="0.25">
      <c r="A330" s="31" t="s">
        <v>1652</v>
      </c>
      <c r="B330" s="275" t="s">
        <v>273</v>
      </c>
      <c r="C330" s="9" t="s">
        <v>1894</v>
      </c>
      <c r="D330" s="9" t="s">
        <v>15</v>
      </c>
      <c r="E330" s="276"/>
      <c r="F330" s="9" t="s">
        <v>3</v>
      </c>
      <c r="G330" s="9" t="s">
        <v>19</v>
      </c>
      <c r="H330" s="9"/>
      <c r="I330" s="9">
        <v>3</v>
      </c>
      <c r="J330" s="9"/>
      <c r="K330" s="9"/>
      <c r="L330" s="275" t="s">
        <v>2053</v>
      </c>
      <c r="M330" s="9"/>
      <c r="N330" s="277"/>
      <c r="O330" s="277"/>
      <c r="P330" s="278">
        <v>0</v>
      </c>
      <c r="Q330" s="279" t="s">
        <v>4</v>
      </c>
      <c r="R330" s="280"/>
      <c r="S330" s="277"/>
      <c r="T330" s="281">
        <v>2</v>
      </c>
      <c r="U330" s="9">
        <v>2</v>
      </c>
      <c r="V330" s="9"/>
      <c r="W330" s="9">
        <v>2</v>
      </c>
      <c r="X330" s="9">
        <v>2</v>
      </c>
      <c r="Y330" s="9"/>
      <c r="Z330" s="9">
        <v>2</v>
      </c>
      <c r="AA330" s="9"/>
      <c r="AB330" s="9">
        <v>2</v>
      </c>
      <c r="AC330" s="9"/>
      <c r="AD330" s="9"/>
      <c r="AE330" s="9"/>
      <c r="AF330" s="9">
        <v>2</v>
      </c>
      <c r="AG330" s="9"/>
      <c r="AH330" s="9">
        <v>2</v>
      </c>
      <c r="AI330" s="282"/>
      <c r="AJ330" s="31" t="s">
        <v>2089</v>
      </c>
      <c r="AK330" s="275"/>
      <c r="AL330" s="280"/>
    </row>
    <row r="331" spans="1:38" x14ac:dyDescent="0.25">
      <c r="A331" s="31" t="s">
        <v>1653</v>
      </c>
      <c r="B331" s="275" t="s">
        <v>321</v>
      </c>
      <c r="C331" s="9" t="s">
        <v>1895</v>
      </c>
      <c r="D331" s="9" t="s">
        <v>15</v>
      </c>
      <c r="E331" s="276"/>
      <c r="F331" s="9"/>
      <c r="G331" s="9" t="s">
        <v>19</v>
      </c>
      <c r="H331" s="9"/>
      <c r="I331" s="9"/>
      <c r="J331" s="9"/>
      <c r="K331" s="9"/>
      <c r="L331" s="275"/>
      <c r="M331" s="9"/>
      <c r="N331" s="277"/>
      <c r="O331" s="277"/>
      <c r="P331" s="278">
        <v>0</v>
      </c>
      <c r="Q331" s="279" t="s">
        <v>4</v>
      </c>
      <c r="R331" s="280"/>
      <c r="S331" s="277"/>
      <c r="T331" s="281"/>
      <c r="U331" s="9"/>
      <c r="V331" s="9"/>
      <c r="W331" s="9"/>
      <c r="X331" s="9"/>
      <c r="Y331" s="9">
        <v>2</v>
      </c>
      <c r="Z331" s="9"/>
      <c r="AA331" s="9"/>
      <c r="AB331" s="9"/>
      <c r="AC331" s="9"/>
      <c r="AD331" s="9"/>
      <c r="AE331" s="9"/>
      <c r="AF331" s="9"/>
      <c r="AG331" s="9"/>
      <c r="AH331" s="9"/>
      <c r="AI331" s="282"/>
      <c r="AJ331" s="31" t="s">
        <v>857</v>
      </c>
      <c r="AK331" s="275" t="s">
        <v>2106</v>
      </c>
      <c r="AL331" s="280"/>
    </row>
    <row r="332" spans="1:38" ht="75" x14ac:dyDescent="0.25">
      <c r="A332" s="31" t="s">
        <v>391</v>
      </c>
      <c r="B332" s="275" t="s">
        <v>294</v>
      </c>
      <c r="C332" s="9" t="s">
        <v>392</v>
      </c>
      <c r="D332" s="9"/>
      <c r="E332" s="276"/>
      <c r="F332" s="9"/>
      <c r="G332" s="9"/>
      <c r="H332" s="9"/>
      <c r="I332" s="9"/>
      <c r="J332" s="9"/>
      <c r="K332" s="9"/>
      <c r="L332" s="275"/>
      <c r="M332" s="9"/>
      <c r="N332" s="277"/>
      <c r="O332" s="277"/>
      <c r="P332" s="278"/>
      <c r="Q332" s="279">
        <v>45604</v>
      </c>
      <c r="R332" s="280"/>
      <c r="S332" s="277"/>
      <c r="T332" s="281"/>
      <c r="U332" s="9"/>
      <c r="V332" s="9"/>
      <c r="W332" s="9"/>
      <c r="X332" s="9"/>
      <c r="Y332" s="9"/>
      <c r="Z332" s="9"/>
      <c r="AA332" s="9"/>
      <c r="AB332" s="9"/>
      <c r="AC332" s="9"/>
      <c r="AD332" s="9"/>
      <c r="AE332" s="9"/>
      <c r="AF332" s="9"/>
      <c r="AG332" s="9"/>
      <c r="AH332" s="9"/>
      <c r="AI332" s="282"/>
      <c r="AJ332" s="31" t="s">
        <v>876</v>
      </c>
      <c r="AK332" s="275"/>
      <c r="AL332" s="280"/>
    </row>
    <row r="333" spans="1:38" x14ac:dyDescent="0.25">
      <c r="A333" s="31" t="s">
        <v>1310</v>
      </c>
      <c r="B333" s="275" t="s">
        <v>310</v>
      </c>
      <c r="C333" s="9" t="s">
        <v>1438</v>
      </c>
      <c r="D333" s="9" t="s">
        <v>16</v>
      </c>
      <c r="E333" s="276"/>
      <c r="F333" s="9"/>
      <c r="G333" s="9"/>
      <c r="H333" s="9">
        <v>20</v>
      </c>
      <c r="I333" s="9"/>
      <c r="J333" s="9"/>
      <c r="K333" s="9">
        <v>1</v>
      </c>
      <c r="L333" s="275"/>
      <c r="M333" s="9"/>
      <c r="N333" s="277"/>
      <c r="O333" s="277"/>
      <c r="P333" s="278">
        <v>20</v>
      </c>
      <c r="Q333" s="279" t="s">
        <v>4</v>
      </c>
      <c r="R333" s="280"/>
      <c r="S333" s="277"/>
      <c r="T333" s="281">
        <v>1</v>
      </c>
      <c r="U333" s="9">
        <v>1</v>
      </c>
      <c r="V333" s="9"/>
      <c r="W333" s="9"/>
      <c r="X333" s="9"/>
      <c r="Y333" s="9"/>
      <c r="Z333" s="9"/>
      <c r="AA333" s="9"/>
      <c r="AB333" s="9"/>
      <c r="AC333" s="9"/>
      <c r="AD333" s="9"/>
      <c r="AE333" s="9"/>
      <c r="AF333" s="9"/>
      <c r="AG333" s="9"/>
      <c r="AH333" s="9"/>
      <c r="AI333" s="282"/>
      <c r="AJ333" s="31" t="s">
        <v>1528</v>
      </c>
      <c r="AK333" s="275" t="s">
        <v>1547</v>
      </c>
      <c r="AL333" s="280"/>
    </row>
    <row r="334" spans="1:38" ht="30" x14ac:dyDescent="0.25">
      <c r="A334" s="31" t="s">
        <v>393</v>
      </c>
      <c r="B334" s="275" t="s">
        <v>280</v>
      </c>
      <c r="C334" s="9" t="s">
        <v>394</v>
      </c>
      <c r="D334" s="9" t="s">
        <v>16</v>
      </c>
      <c r="E334" s="276"/>
      <c r="F334" s="9"/>
      <c r="G334" s="9"/>
      <c r="H334" s="9">
        <v>6</v>
      </c>
      <c r="I334" s="9"/>
      <c r="J334" s="9"/>
      <c r="K334" s="9">
        <v>1</v>
      </c>
      <c r="L334" s="275"/>
      <c r="M334" s="9"/>
      <c r="N334" s="277"/>
      <c r="O334" s="277"/>
      <c r="P334" s="278">
        <v>4</v>
      </c>
      <c r="Q334" s="279">
        <v>46023</v>
      </c>
      <c r="R334" s="280"/>
      <c r="S334" s="277"/>
      <c r="T334" s="281"/>
      <c r="U334" s="9"/>
      <c r="V334" s="9"/>
      <c r="W334" s="9">
        <v>1</v>
      </c>
      <c r="X334" s="9"/>
      <c r="Y334" s="9"/>
      <c r="Z334" s="9"/>
      <c r="AA334" s="9"/>
      <c r="AB334" s="9"/>
      <c r="AC334" s="9"/>
      <c r="AD334" s="9"/>
      <c r="AE334" s="9"/>
      <c r="AF334" s="9"/>
      <c r="AG334" s="9"/>
      <c r="AH334" s="9"/>
      <c r="AI334" s="282"/>
      <c r="AJ334" s="31" t="s">
        <v>877</v>
      </c>
      <c r="AK334" s="275"/>
      <c r="AL334" s="280"/>
    </row>
    <row r="335" spans="1:38" ht="45" x14ac:dyDescent="0.25">
      <c r="A335" s="31" t="s">
        <v>643</v>
      </c>
      <c r="B335" s="275" t="s">
        <v>299</v>
      </c>
      <c r="C335" s="9" t="s">
        <v>1076</v>
      </c>
      <c r="D335" s="9"/>
      <c r="E335" s="276"/>
      <c r="F335" s="9"/>
      <c r="G335" s="9"/>
      <c r="H335" s="9"/>
      <c r="I335" s="9"/>
      <c r="J335" s="9"/>
      <c r="K335" s="9"/>
      <c r="L335" s="275"/>
      <c r="M335" s="9"/>
      <c r="N335" s="277"/>
      <c r="O335" s="277"/>
      <c r="P335" s="278"/>
      <c r="Q335" s="279">
        <v>46310</v>
      </c>
      <c r="R335" s="280"/>
      <c r="S335" s="277"/>
      <c r="T335" s="281"/>
      <c r="U335" s="9"/>
      <c r="V335" s="9"/>
      <c r="W335" s="9"/>
      <c r="X335" s="9"/>
      <c r="Y335" s="9"/>
      <c r="Z335" s="9"/>
      <c r="AA335" s="9"/>
      <c r="AB335" s="9"/>
      <c r="AC335" s="9"/>
      <c r="AD335" s="9"/>
      <c r="AE335" s="9"/>
      <c r="AF335" s="9"/>
      <c r="AG335" s="9"/>
      <c r="AH335" s="9"/>
      <c r="AI335" s="282"/>
      <c r="AJ335" s="31" t="s">
        <v>844</v>
      </c>
      <c r="AK335" s="275"/>
      <c r="AL335" s="280"/>
    </row>
    <row r="336" spans="1:38" x14ac:dyDescent="0.25">
      <c r="A336" s="31" t="s">
        <v>2363</v>
      </c>
      <c r="B336" s="275" t="s">
        <v>321</v>
      </c>
      <c r="C336" s="9" t="s">
        <v>2266</v>
      </c>
      <c r="D336" s="9" t="s">
        <v>45</v>
      </c>
      <c r="E336" s="276"/>
      <c r="F336" s="9"/>
      <c r="G336" s="9"/>
      <c r="H336" s="9"/>
      <c r="I336" s="9"/>
      <c r="J336" s="9"/>
      <c r="K336" s="9"/>
      <c r="L336" s="275"/>
      <c r="M336" s="9"/>
      <c r="N336" s="277"/>
      <c r="O336" s="277"/>
      <c r="P336" s="278">
        <v>0</v>
      </c>
      <c r="Q336" s="279" t="s">
        <v>4</v>
      </c>
      <c r="R336" s="280"/>
      <c r="S336" s="277"/>
      <c r="T336" s="281">
        <v>1</v>
      </c>
      <c r="U336" s="9">
        <v>1</v>
      </c>
      <c r="V336" s="9"/>
      <c r="W336" s="9"/>
      <c r="X336" s="9"/>
      <c r="Y336" s="9"/>
      <c r="Z336" s="9"/>
      <c r="AA336" s="9"/>
      <c r="AB336" s="9"/>
      <c r="AC336" s="9"/>
      <c r="AD336" s="9"/>
      <c r="AE336" s="9"/>
      <c r="AF336" s="9"/>
      <c r="AG336" s="9"/>
      <c r="AH336" s="9"/>
      <c r="AI336" s="282"/>
      <c r="AJ336" s="31" t="s">
        <v>2341</v>
      </c>
      <c r="AK336" s="275"/>
      <c r="AL336" s="280"/>
    </row>
    <row r="337" spans="1:206" x14ac:dyDescent="0.25">
      <c r="A337" s="31" t="s">
        <v>2190</v>
      </c>
      <c r="B337" s="275" t="s">
        <v>280</v>
      </c>
      <c r="C337" s="9" t="s">
        <v>2267</v>
      </c>
      <c r="D337" s="9" t="s">
        <v>17</v>
      </c>
      <c r="E337" s="276"/>
      <c r="F337" s="9"/>
      <c r="G337" s="9"/>
      <c r="H337" s="9"/>
      <c r="I337" s="9"/>
      <c r="J337" s="9"/>
      <c r="K337" s="9"/>
      <c r="L337" s="275"/>
      <c r="M337" s="9"/>
      <c r="N337" s="277"/>
      <c r="O337" s="277"/>
      <c r="P337" s="278">
        <v>11</v>
      </c>
      <c r="Q337" s="279" t="s">
        <v>4</v>
      </c>
      <c r="R337" s="280"/>
      <c r="S337" s="277">
        <v>1</v>
      </c>
      <c r="T337" s="281">
        <v>1</v>
      </c>
      <c r="U337" s="9">
        <v>1</v>
      </c>
      <c r="V337" s="9"/>
      <c r="W337" s="9">
        <v>1</v>
      </c>
      <c r="X337" s="9">
        <v>3</v>
      </c>
      <c r="Y337" s="9">
        <v>1</v>
      </c>
      <c r="Z337" s="9">
        <v>3</v>
      </c>
      <c r="AA337" s="9"/>
      <c r="AB337" s="9"/>
      <c r="AC337" s="9"/>
      <c r="AD337" s="9"/>
      <c r="AE337" s="9"/>
      <c r="AF337" s="9"/>
      <c r="AG337" s="9"/>
      <c r="AH337" s="9"/>
      <c r="AI337" s="282"/>
      <c r="AJ337" s="31" t="s">
        <v>828</v>
      </c>
      <c r="AK337" s="275"/>
      <c r="AL337" s="280"/>
    </row>
    <row r="338" spans="1:206" ht="30" x14ac:dyDescent="0.25">
      <c r="A338" s="31" t="s">
        <v>1311</v>
      </c>
      <c r="B338" s="275" t="s">
        <v>321</v>
      </c>
      <c r="C338" s="9" t="s">
        <v>1439</v>
      </c>
      <c r="D338" s="9" t="s">
        <v>16</v>
      </c>
      <c r="E338" s="276"/>
      <c r="F338" s="9"/>
      <c r="G338" s="9"/>
      <c r="H338" s="9">
        <v>6</v>
      </c>
      <c r="I338" s="9"/>
      <c r="J338" s="9">
        <v>3</v>
      </c>
      <c r="K338" s="9"/>
      <c r="L338" s="275"/>
      <c r="M338" s="9"/>
      <c r="N338" s="277"/>
      <c r="O338" s="277"/>
      <c r="P338" s="278"/>
      <c r="Q338" s="279" t="s">
        <v>4</v>
      </c>
      <c r="R338" s="280"/>
      <c r="S338" s="277"/>
      <c r="T338" s="281">
        <v>1</v>
      </c>
      <c r="U338" s="9">
        <v>1</v>
      </c>
      <c r="V338" s="9"/>
      <c r="W338" s="9"/>
      <c r="X338" s="9"/>
      <c r="Y338" s="9"/>
      <c r="Z338" s="9"/>
      <c r="AA338" s="9"/>
      <c r="AB338" s="9"/>
      <c r="AC338" s="9"/>
      <c r="AD338" s="9"/>
      <c r="AE338" s="9"/>
      <c r="AF338" s="9"/>
      <c r="AG338" s="9"/>
      <c r="AH338" s="9"/>
      <c r="AI338" s="282"/>
      <c r="AJ338" s="31" t="s">
        <v>1538</v>
      </c>
      <c r="AK338" s="275" t="s">
        <v>1539</v>
      </c>
      <c r="AL338" s="280"/>
    </row>
    <row r="339" spans="1:206" x14ac:dyDescent="0.25">
      <c r="A339" s="31" t="s">
        <v>1312</v>
      </c>
      <c r="B339" s="275" t="s">
        <v>410</v>
      </c>
      <c r="C339" s="9" t="s">
        <v>1440</v>
      </c>
      <c r="D339" s="9" t="s">
        <v>16</v>
      </c>
      <c r="E339" s="276"/>
      <c r="F339" s="9"/>
      <c r="G339" s="9"/>
      <c r="H339" s="9"/>
      <c r="I339" s="9"/>
      <c r="J339" s="9"/>
      <c r="K339" s="9"/>
      <c r="L339" s="275"/>
      <c r="M339" s="9"/>
      <c r="N339" s="277"/>
      <c r="O339" s="277"/>
      <c r="P339" s="278">
        <v>0</v>
      </c>
      <c r="Q339" s="279" t="s">
        <v>4</v>
      </c>
      <c r="R339" s="280"/>
      <c r="S339" s="277"/>
      <c r="T339" s="281"/>
      <c r="U339" s="9"/>
      <c r="V339" s="9"/>
      <c r="W339" s="9">
        <v>2</v>
      </c>
      <c r="X339" s="9"/>
      <c r="Y339" s="9"/>
      <c r="Z339" s="9"/>
      <c r="AA339" s="9"/>
      <c r="AB339" s="9"/>
      <c r="AC339" s="9"/>
      <c r="AD339" s="9"/>
      <c r="AE339" s="9"/>
      <c r="AF339" s="9"/>
      <c r="AG339" s="9"/>
      <c r="AH339" s="9"/>
      <c r="AI339" s="282"/>
      <c r="AJ339" s="31" t="s">
        <v>1548</v>
      </c>
      <c r="AK339" s="275"/>
      <c r="AL339" s="280"/>
    </row>
    <row r="340" spans="1:206" x14ac:dyDescent="0.25">
      <c r="A340" s="31" t="s">
        <v>1313</v>
      </c>
      <c r="B340" s="275" t="s">
        <v>379</v>
      </c>
      <c r="C340" s="9" t="s">
        <v>1441</v>
      </c>
      <c r="D340" s="9" t="s">
        <v>16</v>
      </c>
      <c r="E340" s="276"/>
      <c r="F340" s="9"/>
      <c r="G340" s="9"/>
      <c r="H340" s="9"/>
      <c r="I340" s="9"/>
      <c r="J340" s="9"/>
      <c r="K340" s="9"/>
      <c r="L340" s="275"/>
      <c r="M340" s="9"/>
      <c r="N340" s="277"/>
      <c r="O340" s="277"/>
      <c r="P340" s="278">
        <v>0</v>
      </c>
      <c r="Q340" s="279" t="s">
        <v>4</v>
      </c>
      <c r="R340" s="280"/>
      <c r="S340" s="277"/>
      <c r="T340" s="281">
        <v>1</v>
      </c>
      <c r="U340" s="9">
        <v>1</v>
      </c>
      <c r="V340" s="9">
        <v>1</v>
      </c>
      <c r="W340" s="9"/>
      <c r="X340" s="9"/>
      <c r="Y340" s="9">
        <v>1</v>
      </c>
      <c r="Z340" s="9"/>
      <c r="AA340" s="9"/>
      <c r="AB340" s="9"/>
      <c r="AC340" s="9"/>
      <c r="AD340" s="9"/>
      <c r="AE340" s="9"/>
      <c r="AF340" s="9"/>
      <c r="AG340" s="9"/>
      <c r="AH340" s="9"/>
      <c r="AI340" s="282"/>
      <c r="AJ340" s="31" t="s">
        <v>1528</v>
      </c>
      <c r="AK340" s="275"/>
      <c r="AL340" s="280"/>
    </row>
    <row r="341" spans="1:206" s="233" customFormat="1" x14ac:dyDescent="0.25">
      <c r="A341" s="31" t="s">
        <v>1314</v>
      </c>
      <c r="B341" s="275" t="s">
        <v>310</v>
      </c>
      <c r="C341" s="9" t="s">
        <v>1442</v>
      </c>
      <c r="D341" s="9" t="s">
        <v>16</v>
      </c>
      <c r="E341" s="276"/>
      <c r="F341" s="9"/>
      <c r="G341" s="9"/>
      <c r="H341" s="9">
        <v>20</v>
      </c>
      <c r="I341" s="9"/>
      <c r="J341" s="9"/>
      <c r="K341" s="9">
        <v>4</v>
      </c>
      <c r="L341" s="275"/>
      <c r="M341" s="9"/>
      <c r="N341" s="277"/>
      <c r="O341" s="277"/>
      <c r="P341" s="278">
        <v>6</v>
      </c>
      <c r="Q341" s="279" t="s">
        <v>4</v>
      </c>
      <c r="R341" s="280"/>
      <c r="S341" s="277"/>
      <c r="T341" s="281"/>
      <c r="U341" s="9"/>
      <c r="V341" s="9"/>
      <c r="W341" s="9">
        <v>1</v>
      </c>
      <c r="X341" s="9"/>
      <c r="Y341" s="9"/>
      <c r="Z341" s="9"/>
      <c r="AA341" s="9"/>
      <c r="AB341" s="9"/>
      <c r="AC341" s="9"/>
      <c r="AD341" s="9"/>
      <c r="AE341" s="9"/>
      <c r="AF341" s="9"/>
      <c r="AG341" s="9"/>
      <c r="AH341" s="9"/>
      <c r="AI341" s="282"/>
      <c r="AJ341" s="31" t="s">
        <v>1549</v>
      </c>
      <c r="AK341" s="275" t="s">
        <v>1550</v>
      </c>
      <c r="AL341" s="280"/>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row>
    <row r="342" spans="1:206" x14ac:dyDescent="0.25">
      <c r="A342" s="31" t="s">
        <v>2146</v>
      </c>
      <c r="B342" s="275" t="s">
        <v>379</v>
      </c>
      <c r="C342" s="9" t="s">
        <v>1898</v>
      </c>
      <c r="D342" s="9" t="s">
        <v>15</v>
      </c>
      <c r="E342" s="276"/>
      <c r="F342" s="9"/>
      <c r="G342" s="9"/>
      <c r="H342" s="9">
        <v>6</v>
      </c>
      <c r="I342" s="9">
        <v>6</v>
      </c>
      <c r="J342" s="9">
        <v>3</v>
      </c>
      <c r="K342" s="9">
        <v>1</v>
      </c>
      <c r="L342" s="275"/>
      <c r="M342" s="9"/>
      <c r="N342" s="277"/>
      <c r="O342" s="277"/>
      <c r="P342" s="278">
        <v>3</v>
      </c>
      <c r="Q342" s="279" t="s">
        <v>4</v>
      </c>
      <c r="R342" s="280"/>
      <c r="S342" s="277"/>
      <c r="T342" s="281"/>
      <c r="U342" s="9"/>
      <c r="V342" s="9"/>
      <c r="W342" s="9"/>
      <c r="X342" s="9">
        <v>2</v>
      </c>
      <c r="Y342" s="9"/>
      <c r="Z342" s="9">
        <v>2</v>
      </c>
      <c r="AA342" s="9"/>
      <c r="AB342" s="9"/>
      <c r="AC342" s="9"/>
      <c r="AD342" s="9"/>
      <c r="AE342" s="9"/>
      <c r="AF342" s="9"/>
      <c r="AG342" s="9"/>
      <c r="AH342" s="9"/>
      <c r="AI342" s="282"/>
      <c r="AJ342" s="31" t="s">
        <v>2085</v>
      </c>
      <c r="AK342" s="275" t="s">
        <v>2107</v>
      </c>
      <c r="AL342" s="280"/>
    </row>
    <row r="343" spans="1:206" x14ac:dyDescent="0.25">
      <c r="A343" s="31" t="s">
        <v>2144</v>
      </c>
      <c r="B343" s="275" t="s">
        <v>280</v>
      </c>
      <c r="C343" s="9" t="s">
        <v>1897</v>
      </c>
      <c r="D343" s="9" t="s">
        <v>15</v>
      </c>
      <c r="E343" s="276"/>
      <c r="F343" s="9"/>
      <c r="G343" s="9"/>
      <c r="H343" s="9">
        <v>6</v>
      </c>
      <c r="I343" s="9">
        <v>6</v>
      </c>
      <c r="J343" s="9">
        <v>3</v>
      </c>
      <c r="K343" s="9">
        <v>1</v>
      </c>
      <c r="L343" s="275"/>
      <c r="M343" s="9"/>
      <c r="N343" s="277"/>
      <c r="O343" s="277"/>
      <c r="P343" s="278">
        <v>3</v>
      </c>
      <c r="Q343" s="279" t="s">
        <v>4</v>
      </c>
      <c r="R343" s="280"/>
      <c r="S343" s="277"/>
      <c r="T343" s="281"/>
      <c r="U343" s="9"/>
      <c r="V343" s="9"/>
      <c r="W343" s="9"/>
      <c r="X343" s="9">
        <v>2</v>
      </c>
      <c r="Y343" s="9"/>
      <c r="Z343" s="9">
        <v>2</v>
      </c>
      <c r="AA343" s="9"/>
      <c r="AB343" s="9"/>
      <c r="AC343" s="9"/>
      <c r="AD343" s="9"/>
      <c r="AE343" s="9"/>
      <c r="AF343" s="9"/>
      <c r="AG343" s="9"/>
      <c r="AH343" s="9"/>
      <c r="AI343" s="282"/>
      <c r="AJ343" s="31" t="s">
        <v>2085</v>
      </c>
      <c r="AK343" s="275" t="s">
        <v>2086</v>
      </c>
      <c r="AL343" s="280"/>
    </row>
    <row r="344" spans="1:206" x14ac:dyDescent="0.25">
      <c r="A344" s="31" t="s">
        <v>1654</v>
      </c>
      <c r="B344" s="275" t="s">
        <v>1817</v>
      </c>
      <c r="C344" s="9" t="s">
        <v>1896</v>
      </c>
      <c r="D344" s="9" t="s">
        <v>15</v>
      </c>
      <c r="E344" s="276"/>
      <c r="F344" s="9"/>
      <c r="G344" s="9"/>
      <c r="H344" s="9">
        <v>6</v>
      </c>
      <c r="I344" s="9">
        <v>20</v>
      </c>
      <c r="J344" s="9">
        <v>3</v>
      </c>
      <c r="K344" s="9">
        <v>2</v>
      </c>
      <c r="L344" s="275"/>
      <c r="M344" s="9"/>
      <c r="N344" s="277"/>
      <c r="O344" s="277"/>
      <c r="P344" s="278">
        <v>5</v>
      </c>
      <c r="Q344" s="279" t="s">
        <v>4</v>
      </c>
      <c r="R344" s="280"/>
      <c r="S344" s="277"/>
      <c r="T344" s="281"/>
      <c r="U344" s="9"/>
      <c r="V344" s="9"/>
      <c r="W344" s="9"/>
      <c r="X344" s="9">
        <v>2</v>
      </c>
      <c r="Y344" s="9"/>
      <c r="Z344" s="9">
        <v>2</v>
      </c>
      <c r="AA344" s="9"/>
      <c r="AB344" s="9"/>
      <c r="AC344" s="9"/>
      <c r="AD344" s="9"/>
      <c r="AE344" s="9"/>
      <c r="AF344" s="9"/>
      <c r="AG344" s="9"/>
      <c r="AH344" s="9"/>
      <c r="AI344" s="282"/>
      <c r="AJ344" s="31" t="s">
        <v>2085</v>
      </c>
      <c r="AK344" s="275" t="s">
        <v>2086</v>
      </c>
      <c r="AL344" s="280"/>
    </row>
    <row r="345" spans="1:206" s="233" customFormat="1" x14ac:dyDescent="0.25">
      <c r="A345" s="31" t="s">
        <v>2147</v>
      </c>
      <c r="B345" s="275" t="s">
        <v>379</v>
      </c>
      <c r="C345" s="9" t="s">
        <v>1898</v>
      </c>
      <c r="D345" s="9" t="s">
        <v>15</v>
      </c>
      <c r="E345" s="276"/>
      <c r="F345" s="9"/>
      <c r="G345" s="9"/>
      <c r="H345" s="9">
        <v>6</v>
      </c>
      <c r="I345" s="9">
        <v>20</v>
      </c>
      <c r="J345" s="9">
        <v>3</v>
      </c>
      <c r="K345" s="9">
        <v>2</v>
      </c>
      <c r="L345" s="275"/>
      <c r="M345" s="9"/>
      <c r="N345" s="277"/>
      <c r="O345" s="277"/>
      <c r="P345" s="278">
        <v>5</v>
      </c>
      <c r="Q345" s="279" t="s">
        <v>4</v>
      </c>
      <c r="R345" s="280"/>
      <c r="S345" s="277"/>
      <c r="T345" s="281"/>
      <c r="U345" s="9"/>
      <c r="V345" s="9"/>
      <c r="W345" s="9"/>
      <c r="X345" s="9">
        <v>2</v>
      </c>
      <c r="Y345" s="9"/>
      <c r="Z345" s="9">
        <v>2</v>
      </c>
      <c r="AA345" s="9"/>
      <c r="AB345" s="9"/>
      <c r="AC345" s="9"/>
      <c r="AD345" s="9"/>
      <c r="AE345" s="9"/>
      <c r="AF345" s="9"/>
      <c r="AG345" s="9"/>
      <c r="AH345" s="9"/>
      <c r="AI345" s="282"/>
      <c r="AJ345" s="31" t="s">
        <v>2085</v>
      </c>
      <c r="AK345" s="275" t="s">
        <v>2086</v>
      </c>
      <c r="AL345" s="280"/>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row>
    <row r="346" spans="1:206" x14ac:dyDescent="0.25">
      <c r="A346" s="31" t="s">
        <v>2145</v>
      </c>
      <c r="B346" s="275" t="s">
        <v>280</v>
      </c>
      <c r="C346" s="9" t="s">
        <v>1897</v>
      </c>
      <c r="D346" s="9" t="s">
        <v>15</v>
      </c>
      <c r="E346" s="276"/>
      <c r="F346" s="9"/>
      <c r="G346" s="9"/>
      <c r="H346" s="9">
        <v>6</v>
      </c>
      <c r="I346" s="9">
        <v>20</v>
      </c>
      <c r="J346" s="9">
        <v>3</v>
      </c>
      <c r="K346" s="9">
        <v>2</v>
      </c>
      <c r="L346" s="275"/>
      <c r="M346" s="9"/>
      <c r="N346" s="277"/>
      <c r="O346" s="277"/>
      <c r="P346" s="278">
        <v>5</v>
      </c>
      <c r="Q346" s="279" t="s">
        <v>4</v>
      </c>
      <c r="R346" s="280"/>
      <c r="S346" s="277"/>
      <c r="T346" s="281"/>
      <c r="U346" s="9"/>
      <c r="V346" s="9"/>
      <c r="W346" s="9"/>
      <c r="X346" s="9">
        <v>2</v>
      </c>
      <c r="Y346" s="9"/>
      <c r="Z346" s="9">
        <v>2</v>
      </c>
      <c r="AA346" s="9"/>
      <c r="AB346" s="9"/>
      <c r="AC346" s="9"/>
      <c r="AD346" s="9"/>
      <c r="AE346" s="9"/>
      <c r="AF346" s="9"/>
      <c r="AG346" s="9"/>
      <c r="AH346" s="9"/>
      <c r="AI346" s="282"/>
      <c r="AJ346" s="31" t="s">
        <v>2085</v>
      </c>
      <c r="AK346" s="275" t="s">
        <v>2086</v>
      </c>
      <c r="AL346" s="280"/>
    </row>
    <row r="347" spans="1:206" ht="30" x14ac:dyDescent="0.25">
      <c r="A347" s="31" t="s">
        <v>1655</v>
      </c>
      <c r="B347" s="275" t="s">
        <v>345</v>
      </c>
      <c r="C347" s="9" t="s">
        <v>1899</v>
      </c>
      <c r="D347" s="9" t="s">
        <v>15</v>
      </c>
      <c r="E347" s="276"/>
      <c r="F347" s="9"/>
      <c r="G347" s="9"/>
      <c r="H347" s="9">
        <v>6</v>
      </c>
      <c r="I347" s="9">
        <v>20</v>
      </c>
      <c r="J347" s="9">
        <v>3</v>
      </c>
      <c r="K347" s="9">
        <v>2</v>
      </c>
      <c r="L347" s="275"/>
      <c r="M347" s="9"/>
      <c r="N347" s="277"/>
      <c r="O347" s="277"/>
      <c r="P347" s="278">
        <v>6</v>
      </c>
      <c r="Q347" s="279" t="s">
        <v>4</v>
      </c>
      <c r="R347" s="280"/>
      <c r="S347" s="277"/>
      <c r="T347" s="281"/>
      <c r="U347" s="9"/>
      <c r="V347" s="9"/>
      <c r="W347" s="9"/>
      <c r="X347" s="9">
        <v>2</v>
      </c>
      <c r="Y347" s="9"/>
      <c r="Z347" s="9">
        <v>2</v>
      </c>
      <c r="AA347" s="9"/>
      <c r="AB347" s="9"/>
      <c r="AC347" s="9"/>
      <c r="AD347" s="9"/>
      <c r="AE347" s="9"/>
      <c r="AF347" s="9"/>
      <c r="AG347" s="9"/>
      <c r="AH347" s="9"/>
      <c r="AI347" s="282"/>
      <c r="AJ347" s="31" t="s">
        <v>2085</v>
      </c>
      <c r="AK347" s="275" t="s">
        <v>2060</v>
      </c>
      <c r="AL347" s="280" t="s">
        <v>2108</v>
      </c>
    </row>
    <row r="348" spans="1:206" ht="30" x14ac:dyDescent="0.25">
      <c r="A348" s="31" t="s">
        <v>1656</v>
      </c>
      <c r="B348" s="275" t="s">
        <v>345</v>
      </c>
      <c r="C348" s="9" t="s">
        <v>1899</v>
      </c>
      <c r="D348" s="9" t="s">
        <v>15</v>
      </c>
      <c r="E348" s="276"/>
      <c r="F348" s="9"/>
      <c r="G348" s="9"/>
      <c r="H348" s="9">
        <v>6</v>
      </c>
      <c r="I348" s="9">
        <v>6</v>
      </c>
      <c r="J348" s="9"/>
      <c r="K348" s="9">
        <v>1</v>
      </c>
      <c r="L348" s="275"/>
      <c r="M348" s="9"/>
      <c r="N348" s="277"/>
      <c r="O348" s="277"/>
      <c r="P348" s="278">
        <v>5</v>
      </c>
      <c r="Q348" s="279" t="s">
        <v>4</v>
      </c>
      <c r="R348" s="280"/>
      <c r="S348" s="277"/>
      <c r="T348" s="281"/>
      <c r="U348" s="9"/>
      <c r="V348" s="9"/>
      <c r="W348" s="9"/>
      <c r="X348" s="9">
        <v>2</v>
      </c>
      <c r="Y348" s="9"/>
      <c r="Z348" s="9">
        <v>2</v>
      </c>
      <c r="AA348" s="9"/>
      <c r="AB348" s="9"/>
      <c r="AC348" s="9"/>
      <c r="AD348" s="9"/>
      <c r="AE348" s="9"/>
      <c r="AF348" s="9"/>
      <c r="AG348" s="9"/>
      <c r="AH348" s="9"/>
      <c r="AI348" s="282"/>
      <c r="AJ348" s="31" t="s">
        <v>2085</v>
      </c>
      <c r="AK348" s="275" t="s">
        <v>2060</v>
      </c>
      <c r="AL348" s="280" t="s">
        <v>2108</v>
      </c>
    </row>
    <row r="349" spans="1:206" ht="45" x14ac:dyDescent="0.25">
      <c r="A349" s="31" t="s">
        <v>644</v>
      </c>
      <c r="B349" s="275" t="s">
        <v>331</v>
      </c>
      <c r="C349" s="9" t="s">
        <v>1077</v>
      </c>
      <c r="D349" s="9"/>
      <c r="E349" s="276"/>
      <c r="F349" s="9"/>
      <c r="G349" s="9"/>
      <c r="H349" s="9"/>
      <c r="I349" s="9"/>
      <c r="J349" s="9"/>
      <c r="K349" s="9"/>
      <c r="L349" s="275"/>
      <c r="M349" s="9"/>
      <c r="N349" s="277"/>
      <c r="O349" s="277"/>
      <c r="P349" s="278"/>
      <c r="Q349" s="279">
        <v>46326</v>
      </c>
      <c r="R349" s="280"/>
      <c r="S349" s="277"/>
      <c r="T349" s="281"/>
      <c r="U349" s="9"/>
      <c r="V349" s="9"/>
      <c r="W349" s="9"/>
      <c r="X349" s="9"/>
      <c r="Y349" s="9"/>
      <c r="Z349" s="9"/>
      <c r="AA349" s="9"/>
      <c r="AB349" s="9"/>
      <c r="AC349" s="9"/>
      <c r="AD349" s="9"/>
      <c r="AE349" s="9"/>
      <c r="AF349" s="9"/>
      <c r="AG349" s="9"/>
      <c r="AH349" s="9"/>
      <c r="AI349" s="282"/>
      <c r="AJ349" s="31" t="s">
        <v>869</v>
      </c>
      <c r="AK349" s="275"/>
      <c r="AL349" s="280"/>
    </row>
    <row r="350" spans="1:206" ht="45" x14ac:dyDescent="0.25">
      <c r="A350" s="31" t="s">
        <v>645</v>
      </c>
      <c r="B350" s="275" t="s">
        <v>331</v>
      </c>
      <c r="C350" s="9" t="s">
        <v>1078</v>
      </c>
      <c r="D350" s="9"/>
      <c r="E350" s="276"/>
      <c r="F350" s="9"/>
      <c r="G350" s="9"/>
      <c r="H350" s="9"/>
      <c r="I350" s="9"/>
      <c r="J350" s="9"/>
      <c r="K350" s="9"/>
      <c r="L350" s="275"/>
      <c r="M350" s="9"/>
      <c r="N350" s="277"/>
      <c r="O350" s="277"/>
      <c r="P350" s="278"/>
      <c r="Q350" s="279">
        <v>44965</v>
      </c>
      <c r="R350" s="280"/>
      <c r="S350" s="277"/>
      <c r="T350" s="281"/>
      <c r="U350" s="9"/>
      <c r="V350" s="9"/>
      <c r="W350" s="9"/>
      <c r="X350" s="9"/>
      <c r="Y350" s="9"/>
      <c r="Z350" s="9"/>
      <c r="AA350" s="9"/>
      <c r="AB350" s="9"/>
      <c r="AC350" s="9"/>
      <c r="AD350" s="9"/>
      <c r="AE350" s="9"/>
      <c r="AF350" s="9"/>
      <c r="AG350" s="9"/>
      <c r="AH350" s="9"/>
      <c r="AI350" s="282"/>
      <c r="AJ350" s="31" t="s">
        <v>831</v>
      </c>
      <c r="AK350" s="275"/>
      <c r="AL350" s="280"/>
    </row>
    <row r="351" spans="1:206" ht="45" x14ac:dyDescent="0.25">
      <c r="A351" s="31" t="s">
        <v>646</v>
      </c>
      <c r="B351" s="275" t="s">
        <v>331</v>
      </c>
      <c r="C351" s="9" t="s">
        <v>1079</v>
      </c>
      <c r="D351" s="9"/>
      <c r="E351" s="276"/>
      <c r="F351" s="9"/>
      <c r="G351" s="9"/>
      <c r="H351" s="9"/>
      <c r="I351" s="9"/>
      <c r="J351" s="9"/>
      <c r="K351" s="9"/>
      <c r="L351" s="275"/>
      <c r="M351" s="9"/>
      <c r="N351" s="277"/>
      <c r="O351" s="277"/>
      <c r="P351" s="278"/>
      <c r="Q351" s="279">
        <v>46326</v>
      </c>
      <c r="R351" s="280"/>
      <c r="S351" s="277"/>
      <c r="T351" s="281"/>
      <c r="U351" s="9"/>
      <c r="V351" s="9"/>
      <c r="W351" s="9"/>
      <c r="X351" s="9"/>
      <c r="Y351" s="9"/>
      <c r="Z351" s="9"/>
      <c r="AA351" s="9"/>
      <c r="AB351" s="9"/>
      <c r="AC351" s="9"/>
      <c r="AD351" s="9"/>
      <c r="AE351" s="9"/>
      <c r="AF351" s="9"/>
      <c r="AG351" s="9"/>
      <c r="AH351" s="9"/>
      <c r="AI351" s="282"/>
      <c r="AJ351" s="31" t="s">
        <v>869</v>
      </c>
      <c r="AK351" s="275"/>
      <c r="AL351" s="280"/>
    </row>
    <row r="352" spans="1:206" x14ac:dyDescent="0.25">
      <c r="A352" s="31" t="s">
        <v>1315</v>
      </c>
      <c r="B352" s="275" t="s">
        <v>280</v>
      </c>
      <c r="C352" s="9" t="s">
        <v>1443</v>
      </c>
      <c r="D352" s="9" t="s">
        <v>16</v>
      </c>
      <c r="E352" s="276"/>
      <c r="F352" s="9"/>
      <c r="G352" s="9"/>
      <c r="H352" s="9"/>
      <c r="I352" s="9"/>
      <c r="J352" s="9"/>
      <c r="K352" s="9"/>
      <c r="L352" s="275"/>
      <c r="M352" s="9"/>
      <c r="N352" s="277"/>
      <c r="O352" s="277"/>
      <c r="P352" s="278">
        <v>0</v>
      </c>
      <c r="Q352" s="279" t="s">
        <v>4</v>
      </c>
      <c r="R352" s="280"/>
      <c r="S352" s="277"/>
      <c r="T352" s="281">
        <v>1</v>
      </c>
      <c r="U352" s="9">
        <v>1</v>
      </c>
      <c r="V352" s="9">
        <v>1</v>
      </c>
      <c r="W352" s="9"/>
      <c r="X352" s="9"/>
      <c r="Y352" s="9">
        <v>1</v>
      </c>
      <c r="Z352" s="9"/>
      <c r="AA352" s="9"/>
      <c r="AB352" s="9"/>
      <c r="AC352" s="9"/>
      <c r="AD352" s="9"/>
      <c r="AE352" s="9"/>
      <c r="AF352" s="9"/>
      <c r="AG352" s="9"/>
      <c r="AH352" s="9"/>
      <c r="AI352" s="282"/>
      <c r="AJ352" s="31" t="s">
        <v>1528</v>
      </c>
      <c r="AK352" s="275"/>
      <c r="AL352" s="280"/>
    </row>
    <row r="353" spans="1:38" x14ac:dyDescent="0.25">
      <c r="A353" s="31" t="s">
        <v>395</v>
      </c>
      <c r="B353" s="275" t="s">
        <v>396</v>
      </c>
      <c r="C353" s="9" t="s">
        <v>397</v>
      </c>
      <c r="D353" s="9"/>
      <c r="E353" s="276"/>
      <c r="F353" s="9"/>
      <c r="G353" s="9"/>
      <c r="H353" s="9"/>
      <c r="I353" s="9"/>
      <c r="J353" s="9"/>
      <c r="K353" s="9"/>
      <c r="L353" s="275"/>
      <c r="M353" s="9"/>
      <c r="N353" s="277"/>
      <c r="O353" s="277"/>
      <c r="P353" s="278"/>
      <c r="Q353" s="279">
        <v>46203</v>
      </c>
      <c r="R353" s="280"/>
      <c r="S353" s="277"/>
      <c r="T353" s="281"/>
      <c r="U353" s="9"/>
      <c r="V353" s="9"/>
      <c r="W353" s="9"/>
      <c r="X353" s="9"/>
      <c r="Y353" s="9"/>
      <c r="Z353" s="9"/>
      <c r="AA353" s="9"/>
      <c r="AB353" s="9"/>
      <c r="AC353" s="9"/>
      <c r="AD353" s="9"/>
      <c r="AE353" s="9"/>
      <c r="AF353" s="9"/>
      <c r="AG353" s="9"/>
      <c r="AH353" s="9"/>
      <c r="AI353" s="282"/>
      <c r="AJ353" s="31" t="s">
        <v>844</v>
      </c>
      <c r="AK353" s="275"/>
      <c r="AL353" s="280"/>
    </row>
    <row r="354" spans="1:38" ht="30" x14ac:dyDescent="0.25">
      <c r="A354" s="31" t="s">
        <v>647</v>
      </c>
      <c r="B354" s="275" t="s">
        <v>958</v>
      </c>
      <c r="C354" s="9" t="s">
        <v>1080</v>
      </c>
      <c r="D354" s="9"/>
      <c r="E354" s="276"/>
      <c r="F354" s="9"/>
      <c r="G354" s="9"/>
      <c r="H354" s="9"/>
      <c r="I354" s="9"/>
      <c r="J354" s="9"/>
      <c r="K354" s="9"/>
      <c r="L354" s="275"/>
      <c r="M354" s="9"/>
      <c r="N354" s="277"/>
      <c r="O354" s="277"/>
      <c r="P354" s="278"/>
      <c r="Q354" s="279">
        <v>46387</v>
      </c>
      <c r="R354" s="280"/>
      <c r="S354" s="277"/>
      <c r="T354" s="281"/>
      <c r="U354" s="9"/>
      <c r="V354" s="9"/>
      <c r="W354" s="9"/>
      <c r="X354" s="9"/>
      <c r="Y354" s="9"/>
      <c r="Z354" s="9"/>
      <c r="AA354" s="9"/>
      <c r="AB354" s="9"/>
      <c r="AC354" s="9"/>
      <c r="AD354" s="9"/>
      <c r="AE354" s="9"/>
      <c r="AF354" s="9"/>
      <c r="AG354" s="9"/>
      <c r="AH354" s="9"/>
      <c r="AI354" s="282"/>
      <c r="AJ354" s="31" t="s">
        <v>844</v>
      </c>
      <c r="AK354" s="275"/>
      <c r="AL354" s="280"/>
    </row>
    <row r="355" spans="1:38" x14ac:dyDescent="0.25">
      <c r="A355" s="31" t="s">
        <v>648</v>
      </c>
      <c r="B355" s="275" t="s">
        <v>1397</v>
      </c>
      <c r="C355" s="9" t="s">
        <v>1081</v>
      </c>
      <c r="D355" s="9" t="s">
        <v>45</v>
      </c>
      <c r="E355" s="276"/>
      <c r="F355" s="9"/>
      <c r="G355" s="9"/>
      <c r="H355" s="9"/>
      <c r="I355" s="9"/>
      <c r="J355" s="9"/>
      <c r="K355" s="9"/>
      <c r="L355" s="275"/>
      <c r="M355" s="9"/>
      <c r="N355" s="277"/>
      <c r="O355" s="277"/>
      <c r="P355" s="278">
        <v>0</v>
      </c>
      <c r="Q355" s="279">
        <v>46326</v>
      </c>
      <c r="R355" s="280"/>
      <c r="S355" s="277"/>
      <c r="T355" s="281">
        <v>1</v>
      </c>
      <c r="U355" s="9">
        <v>1</v>
      </c>
      <c r="V355" s="9"/>
      <c r="W355" s="9"/>
      <c r="X355" s="9"/>
      <c r="Y355" s="9"/>
      <c r="Z355" s="9"/>
      <c r="AA355" s="9"/>
      <c r="AB355" s="9"/>
      <c r="AC355" s="9"/>
      <c r="AD355" s="9"/>
      <c r="AE355" s="9"/>
      <c r="AF355" s="9"/>
      <c r="AG355" s="9"/>
      <c r="AH355" s="9"/>
      <c r="AI355" s="282"/>
      <c r="AJ355" s="31" t="s">
        <v>2341</v>
      </c>
      <c r="AK355" s="275"/>
      <c r="AL355" s="280"/>
    </row>
    <row r="356" spans="1:38" x14ac:dyDescent="0.25">
      <c r="A356" s="31" t="s">
        <v>2191</v>
      </c>
      <c r="B356" s="275" t="s">
        <v>273</v>
      </c>
      <c r="C356" s="9" t="s">
        <v>2268</v>
      </c>
      <c r="D356" s="9" t="s">
        <v>45</v>
      </c>
      <c r="E356" s="276"/>
      <c r="F356" s="9"/>
      <c r="G356" s="9"/>
      <c r="H356" s="9"/>
      <c r="I356" s="9"/>
      <c r="J356" s="9"/>
      <c r="K356" s="9"/>
      <c r="L356" s="275"/>
      <c r="M356" s="9"/>
      <c r="N356" s="277"/>
      <c r="O356" s="277"/>
      <c r="P356" s="278">
        <v>0</v>
      </c>
      <c r="Q356" s="279" t="s">
        <v>4</v>
      </c>
      <c r="R356" s="280"/>
      <c r="S356" s="277"/>
      <c r="T356" s="281">
        <v>1</v>
      </c>
      <c r="U356" s="9">
        <v>1</v>
      </c>
      <c r="V356" s="9"/>
      <c r="W356" s="9"/>
      <c r="X356" s="9"/>
      <c r="Y356" s="9"/>
      <c r="Z356" s="9"/>
      <c r="AA356" s="9"/>
      <c r="AB356" s="9"/>
      <c r="AC356" s="9"/>
      <c r="AD356" s="9"/>
      <c r="AE356" s="9"/>
      <c r="AF356" s="9"/>
      <c r="AG356" s="9"/>
      <c r="AH356" s="9"/>
      <c r="AI356" s="282"/>
      <c r="AJ356" s="31" t="s">
        <v>2341</v>
      </c>
      <c r="AK356" s="275"/>
      <c r="AL356" s="280"/>
    </row>
    <row r="357" spans="1:38" x14ac:dyDescent="0.25">
      <c r="A357" s="31" t="s">
        <v>2192</v>
      </c>
      <c r="B357" s="275" t="s">
        <v>307</v>
      </c>
      <c r="C357" s="9" t="s">
        <v>2269</v>
      </c>
      <c r="D357" s="9" t="s">
        <v>45</v>
      </c>
      <c r="E357" s="276"/>
      <c r="F357" s="9"/>
      <c r="G357" s="9"/>
      <c r="H357" s="9"/>
      <c r="I357" s="9"/>
      <c r="J357" s="9"/>
      <c r="K357" s="9"/>
      <c r="L357" s="275"/>
      <c r="M357" s="9"/>
      <c r="N357" s="277"/>
      <c r="O357" s="277"/>
      <c r="P357" s="278">
        <v>0</v>
      </c>
      <c r="Q357" s="279" t="s">
        <v>4</v>
      </c>
      <c r="R357" s="280"/>
      <c r="S357" s="277"/>
      <c r="T357" s="281">
        <v>1</v>
      </c>
      <c r="U357" s="9">
        <v>1</v>
      </c>
      <c r="V357" s="9"/>
      <c r="W357" s="9"/>
      <c r="X357" s="9"/>
      <c r="Y357" s="9"/>
      <c r="Z357" s="9"/>
      <c r="AA357" s="9"/>
      <c r="AB357" s="9"/>
      <c r="AC357" s="9"/>
      <c r="AD357" s="9"/>
      <c r="AE357" s="9"/>
      <c r="AF357" s="9"/>
      <c r="AG357" s="9"/>
      <c r="AH357" s="9"/>
      <c r="AI357" s="282"/>
      <c r="AJ357" s="31" t="s">
        <v>2341</v>
      </c>
      <c r="AK357" s="275"/>
      <c r="AL357" s="280"/>
    </row>
    <row r="358" spans="1:38" ht="30" x14ac:dyDescent="0.25">
      <c r="A358" s="31" t="s">
        <v>649</v>
      </c>
      <c r="B358" s="275" t="s">
        <v>959</v>
      </c>
      <c r="C358" s="9" t="s">
        <v>1082</v>
      </c>
      <c r="D358" s="9"/>
      <c r="E358" s="276"/>
      <c r="F358" s="9"/>
      <c r="G358" s="9"/>
      <c r="H358" s="9"/>
      <c r="I358" s="9"/>
      <c r="J358" s="9"/>
      <c r="K358" s="9"/>
      <c r="L358" s="275"/>
      <c r="M358" s="9"/>
      <c r="N358" s="277"/>
      <c r="O358" s="277"/>
      <c r="P358" s="278"/>
      <c r="Q358" s="279">
        <v>46387</v>
      </c>
      <c r="R358" s="280"/>
      <c r="S358" s="277"/>
      <c r="T358" s="281"/>
      <c r="U358" s="9"/>
      <c r="V358" s="9"/>
      <c r="W358" s="9"/>
      <c r="X358" s="9"/>
      <c r="Y358" s="9"/>
      <c r="Z358" s="9"/>
      <c r="AA358" s="9"/>
      <c r="AB358" s="9"/>
      <c r="AC358" s="9"/>
      <c r="AD358" s="9"/>
      <c r="AE358" s="9"/>
      <c r="AF358" s="9"/>
      <c r="AG358" s="9"/>
      <c r="AH358" s="9"/>
      <c r="AI358" s="282"/>
      <c r="AJ358" s="31" t="s">
        <v>844</v>
      </c>
      <c r="AK358" s="275"/>
      <c r="AL358" s="280"/>
    </row>
    <row r="359" spans="1:38" x14ac:dyDescent="0.25">
      <c r="A359" s="31" t="s">
        <v>1316</v>
      </c>
      <c r="B359" s="275" t="s">
        <v>321</v>
      </c>
      <c r="C359" s="9" t="s">
        <v>1444</v>
      </c>
      <c r="D359" s="9" t="s">
        <v>16</v>
      </c>
      <c r="E359" s="276"/>
      <c r="F359" s="9"/>
      <c r="G359" s="9"/>
      <c r="H359" s="9">
        <v>50</v>
      </c>
      <c r="I359" s="9"/>
      <c r="J359" s="9"/>
      <c r="K359" s="9">
        <v>1</v>
      </c>
      <c r="L359" s="275"/>
      <c r="M359" s="9"/>
      <c r="N359" s="277"/>
      <c r="O359" s="277"/>
      <c r="P359" s="278">
        <v>37</v>
      </c>
      <c r="Q359" s="279" t="s">
        <v>4</v>
      </c>
      <c r="R359" s="280"/>
      <c r="S359" s="277"/>
      <c r="T359" s="281"/>
      <c r="U359" s="9"/>
      <c r="V359" s="9">
        <v>1</v>
      </c>
      <c r="W359" s="9"/>
      <c r="X359" s="9"/>
      <c r="Y359" s="9"/>
      <c r="Z359" s="9"/>
      <c r="AA359" s="9"/>
      <c r="AB359" s="9"/>
      <c r="AC359" s="9"/>
      <c r="AD359" s="9"/>
      <c r="AE359" s="9"/>
      <c r="AF359" s="9"/>
      <c r="AG359" s="9"/>
      <c r="AH359" s="9"/>
      <c r="AI359" s="282"/>
      <c r="AJ359" s="31" t="s">
        <v>1540</v>
      </c>
      <c r="AK359" s="275" t="s">
        <v>1537</v>
      </c>
      <c r="AL359" s="280"/>
    </row>
    <row r="360" spans="1:38" ht="45" x14ac:dyDescent="0.25">
      <c r="A360" s="31" t="s">
        <v>1657</v>
      </c>
      <c r="B360" s="275" t="s">
        <v>280</v>
      </c>
      <c r="C360" s="9" t="s">
        <v>1900</v>
      </c>
      <c r="D360" s="9" t="s">
        <v>15</v>
      </c>
      <c r="E360" s="276"/>
      <c r="F360" s="9"/>
      <c r="G360" s="9"/>
      <c r="H360" s="9">
        <v>6</v>
      </c>
      <c r="I360" s="9"/>
      <c r="J360" s="9">
        <v>6</v>
      </c>
      <c r="K360" s="9">
        <v>1</v>
      </c>
      <c r="L360" s="275"/>
      <c r="M360" s="9"/>
      <c r="N360" s="277"/>
      <c r="O360" s="277"/>
      <c r="P360" s="278">
        <v>6</v>
      </c>
      <c r="Q360" s="279" t="s">
        <v>4</v>
      </c>
      <c r="R360" s="280" t="s">
        <v>265</v>
      </c>
      <c r="S360" s="277"/>
      <c r="T360" s="281">
        <v>2</v>
      </c>
      <c r="U360" s="9">
        <v>2</v>
      </c>
      <c r="V360" s="9"/>
      <c r="W360" s="9"/>
      <c r="X360" s="9"/>
      <c r="Y360" s="9"/>
      <c r="Z360" s="9"/>
      <c r="AA360" s="9"/>
      <c r="AB360" s="9"/>
      <c r="AC360" s="9"/>
      <c r="AD360" s="9"/>
      <c r="AE360" s="9"/>
      <c r="AF360" s="9"/>
      <c r="AG360" s="9"/>
      <c r="AH360" s="9">
        <v>2</v>
      </c>
      <c r="AI360" s="282"/>
      <c r="AJ360" s="31" t="s">
        <v>2105</v>
      </c>
      <c r="AK360" s="275" t="s">
        <v>797</v>
      </c>
      <c r="AL360" s="280"/>
    </row>
    <row r="361" spans="1:38" ht="30" x14ac:dyDescent="0.25">
      <c r="A361" s="31" t="s">
        <v>398</v>
      </c>
      <c r="B361" s="275" t="s">
        <v>310</v>
      </c>
      <c r="C361" s="9" t="s">
        <v>399</v>
      </c>
      <c r="D361" s="9" t="s">
        <v>15</v>
      </c>
      <c r="E361" s="276"/>
      <c r="F361" s="9"/>
      <c r="G361" s="9"/>
      <c r="H361" s="9"/>
      <c r="I361" s="9">
        <v>20</v>
      </c>
      <c r="J361" s="9"/>
      <c r="K361" s="9"/>
      <c r="L361" s="275"/>
      <c r="M361" s="9"/>
      <c r="N361" s="277"/>
      <c r="O361" s="277"/>
      <c r="P361" s="278">
        <v>1</v>
      </c>
      <c r="Q361" s="279">
        <v>46661</v>
      </c>
      <c r="R361" s="280"/>
      <c r="S361" s="277"/>
      <c r="T361" s="281">
        <v>2</v>
      </c>
      <c r="U361" s="9">
        <v>2</v>
      </c>
      <c r="V361" s="9"/>
      <c r="W361" s="9"/>
      <c r="X361" s="9"/>
      <c r="Y361" s="9"/>
      <c r="Z361" s="9"/>
      <c r="AA361" s="9"/>
      <c r="AB361" s="9"/>
      <c r="AC361" s="9"/>
      <c r="AD361" s="9"/>
      <c r="AE361" s="9"/>
      <c r="AF361" s="9"/>
      <c r="AG361" s="9"/>
      <c r="AH361" s="9"/>
      <c r="AI361" s="282"/>
      <c r="AJ361" s="31" t="s">
        <v>2069</v>
      </c>
      <c r="AK361" s="275" t="s">
        <v>2094</v>
      </c>
      <c r="AL361" s="280"/>
    </row>
    <row r="362" spans="1:38" ht="30" x14ac:dyDescent="0.25">
      <c r="A362" s="31" t="s">
        <v>1659</v>
      </c>
      <c r="B362" s="275" t="s">
        <v>310</v>
      </c>
      <c r="C362" s="9" t="s">
        <v>1901</v>
      </c>
      <c r="D362" s="9" t="s">
        <v>15</v>
      </c>
      <c r="E362" s="276"/>
      <c r="F362" s="9"/>
      <c r="G362" s="9"/>
      <c r="H362" s="9"/>
      <c r="I362" s="9">
        <v>50</v>
      </c>
      <c r="J362" s="9"/>
      <c r="K362" s="9"/>
      <c r="L362" s="275"/>
      <c r="M362" s="9"/>
      <c r="N362" s="277"/>
      <c r="O362" s="277"/>
      <c r="P362" s="278">
        <v>1</v>
      </c>
      <c r="Q362" s="279" t="s">
        <v>4</v>
      </c>
      <c r="R362" s="280"/>
      <c r="S362" s="277"/>
      <c r="T362" s="281">
        <v>2</v>
      </c>
      <c r="U362" s="9">
        <v>2</v>
      </c>
      <c r="V362" s="9"/>
      <c r="W362" s="9"/>
      <c r="X362" s="9"/>
      <c r="Y362" s="9"/>
      <c r="Z362" s="9"/>
      <c r="AA362" s="9">
        <v>2</v>
      </c>
      <c r="AB362" s="9"/>
      <c r="AC362" s="9"/>
      <c r="AD362" s="9"/>
      <c r="AE362" s="9"/>
      <c r="AF362" s="9"/>
      <c r="AG362" s="9"/>
      <c r="AH362" s="9"/>
      <c r="AI362" s="282"/>
      <c r="AJ362" s="31" t="s">
        <v>2094</v>
      </c>
      <c r="AK362" s="275"/>
      <c r="AL362" s="280"/>
    </row>
    <row r="363" spans="1:38" ht="30" x14ac:dyDescent="0.25">
      <c r="A363" s="31" t="s">
        <v>1658</v>
      </c>
      <c r="B363" s="275" t="s">
        <v>310</v>
      </c>
      <c r="C363" s="9" t="s">
        <v>1901</v>
      </c>
      <c r="D363" s="9" t="s">
        <v>15</v>
      </c>
      <c r="E363" s="276"/>
      <c r="F363" s="9"/>
      <c r="G363" s="9"/>
      <c r="H363" s="9"/>
      <c r="I363" s="9">
        <v>20</v>
      </c>
      <c r="J363" s="9"/>
      <c r="K363" s="9"/>
      <c r="L363" s="275"/>
      <c r="M363" s="9"/>
      <c r="N363" s="277"/>
      <c r="O363" s="277"/>
      <c r="P363" s="278">
        <v>0</v>
      </c>
      <c r="Q363" s="279" t="s">
        <v>4</v>
      </c>
      <c r="R363" s="280"/>
      <c r="S363" s="277"/>
      <c r="T363" s="281">
        <v>2</v>
      </c>
      <c r="U363" s="9">
        <v>2</v>
      </c>
      <c r="V363" s="9"/>
      <c r="W363" s="9"/>
      <c r="X363" s="9"/>
      <c r="Y363" s="9"/>
      <c r="Z363" s="9"/>
      <c r="AA363" s="9">
        <v>2</v>
      </c>
      <c r="AB363" s="9"/>
      <c r="AC363" s="9"/>
      <c r="AD363" s="9"/>
      <c r="AE363" s="9"/>
      <c r="AF363" s="9"/>
      <c r="AG363" s="9"/>
      <c r="AH363" s="9"/>
      <c r="AI363" s="282"/>
      <c r="AJ363" s="31" t="s">
        <v>2094</v>
      </c>
      <c r="AK363" s="275"/>
      <c r="AL363" s="280"/>
    </row>
    <row r="364" spans="1:38" ht="45" x14ac:dyDescent="0.25">
      <c r="A364" s="31" t="s">
        <v>1660</v>
      </c>
      <c r="B364" s="275"/>
      <c r="C364" s="9" t="s">
        <v>1902</v>
      </c>
      <c r="D364" s="9" t="s">
        <v>15</v>
      </c>
      <c r="E364" s="276"/>
      <c r="F364" s="9"/>
      <c r="G364" s="9" t="s">
        <v>19</v>
      </c>
      <c r="H364" s="9"/>
      <c r="I364" s="9"/>
      <c r="J364" s="9"/>
      <c r="K364" s="9">
        <v>1</v>
      </c>
      <c r="L364" s="275" t="s">
        <v>2057</v>
      </c>
      <c r="M364" s="9"/>
      <c r="N364" s="277"/>
      <c r="O364" s="277"/>
      <c r="P364" s="278">
        <v>14</v>
      </c>
      <c r="Q364" s="279" t="s">
        <v>4</v>
      </c>
      <c r="R364" s="280"/>
      <c r="S364" s="277"/>
      <c r="T364" s="281">
        <v>2</v>
      </c>
      <c r="U364" s="9"/>
      <c r="V364" s="9"/>
      <c r="W364" s="9"/>
      <c r="X364" s="9"/>
      <c r="Y364" s="9"/>
      <c r="Z364" s="9"/>
      <c r="AA364" s="9"/>
      <c r="AB364" s="9"/>
      <c r="AC364" s="9"/>
      <c r="AD364" s="9"/>
      <c r="AE364" s="9"/>
      <c r="AF364" s="9"/>
      <c r="AG364" s="9"/>
      <c r="AH364" s="9"/>
      <c r="AI364" s="282"/>
      <c r="AJ364" s="31" t="s">
        <v>2109</v>
      </c>
      <c r="AK364" s="275" t="s">
        <v>2063</v>
      </c>
      <c r="AL364" s="280"/>
    </row>
    <row r="365" spans="1:38" ht="75" x14ac:dyDescent="0.25">
      <c r="A365" s="31" t="s">
        <v>400</v>
      </c>
      <c r="B365" s="275" t="s">
        <v>294</v>
      </c>
      <c r="C365" s="9" t="s">
        <v>401</v>
      </c>
      <c r="D365" s="9"/>
      <c r="E365" s="276"/>
      <c r="F365" s="9"/>
      <c r="G365" s="9"/>
      <c r="H365" s="9"/>
      <c r="I365" s="9"/>
      <c r="J365" s="9"/>
      <c r="K365" s="9"/>
      <c r="L365" s="275"/>
      <c r="M365" s="9"/>
      <c r="N365" s="277"/>
      <c r="O365" s="277"/>
      <c r="P365" s="278"/>
      <c r="Q365" s="279">
        <v>45604</v>
      </c>
      <c r="R365" s="280"/>
      <c r="S365" s="277"/>
      <c r="T365" s="281"/>
      <c r="U365" s="9"/>
      <c r="V365" s="9"/>
      <c r="W365" s="9"/>
      <c r="X365" s="9"/>
      <c r="Y365" s="9"/>
      <c r="Z365" s="9"/>
      <c r="AA365" s="9"/>
      <c r="AB365" s="9"/>
      <c r="AC365" s="9"/>
      <c r="AD365" s="9"/>
      <c r="AE365" s="9"/>
      <c r="AF365" s="9"/>
      <c r="AG365" s="9"/>
      <c r="AH365" s="9"/>
      <c r="AI365" s="282"/>
      <c r="AJ365" s="31" t="s">
        <v>878</v>
      </c>
      <c r="AK365" s="275"/>
      <c r="AL365" s="280"/>
    </row>
    <row r="366" spans="1:38" x14ac:dyDescent="0.25">
      <c r="A366" s="31" t="s">
        <v>1317</v>
      </c>
      <c r="B366" s="275" t="s">
        <v>280</v>
      </c>
      <c r="C366" s="9" t="s">
        <v>1446</v>
      </c>
      <c r="D366" s="9" t="s">
        <v>16</v>
      </c>
      <c r="E366" s="276"/>
      <c r="F366" s="9"/>
      <c r="G366" s="9"/>
      <c r="H366" s="9"/>
      <c r="I366" s="9"/>
      <c r="J366" s="9"/>
      <c r="K366" s="9"/>
      <c r="L366" s="275"/>
      <c r="M366" s="9"/>
      <c r="N366" s="277"/>
      <c r="O366" s="277"/>
      <c r="P366" s="278">
        <v>2</v>
      </c>
      <c r="Q366" s="279" t="s">
        <v>4</v>
      </c>
      <c r="R366" s="280"/>
      <c r="S366" s="277"/>
      <c r="T366" s="281">
        <v>1</v>
      </c>
      <c r="U366" s="9">
        <v>1</v>
      </c>
      <c r="V366" s="9"/>
      <c r="W366" s="9"/>
      <c r="X366" s="9"/>
      <c r="Y366" s="9"/>
      <c r="Z366" s="9"/>
      <c r="AA366" s="9"/>
      <c r="AB366" s="9"/>
      <c r="AC366" s="9"/>
      <c r="AD366" s="9"/>
      <c r="AE366" s="9"/>
      <c r="AF366" s="9"/>
      <c r="AG366" s="9"/>
      <c r="AH366" s="9"/>
      <c r="AI366" s="282"/>
      <c r="AJ366" s="31" t="s">
        <v>1528</v>
      </c>
      <c r="AK366" s="275" t="s">
        <v>1551</v>
      </c>
      <c r="AL366" s="280"/>
    </row>
    <row r="367" spans="1:38" x14ac:dyDescent="0.25">
      <c r="A367" s="31" t="s">
        <v>2148</v>
      </c>
      <c r="B367" s="275" t="s">
        <v>345</v>
      </c>
      <c r="C367" s="9" t="s">
        <v>1445</v>
      </c>
      <c r="D367" s="9" t="s">
        <v>16</v>
      </c>
      <c r="E367" s="276"/>
      <c r="F367" s="9"/>
      <c r="G367" s="9"/>
      <c r="H367" s="9"/>
      <c r="I367" s="9"/>
      <c r="J367" s="9"/>
      <c r="K367" s="9"/>
      <c r="L367" s="275"/>
      <c r="M367" s="9"/>
      <c r="N367" s="277"/>
      <c r="O367" s="277"/>
      <c r="P367" s="278">
        <v>2</v>
      </c>
      <c r="Q367" s="279" t="s">
        <v>4</v>
      </c>
      <c r="R367" s="280"/>
      <c r="S367" s="277"/>
      <c r="T367" s="281">
        <v>1</v>
      </c>
      <c r="U367" s="9">
        <v>1</v>
      </c>
      <c r="V367" s="9"/>
      <c r="W367" s="9"/>
      <c r="X367" s="9"/>
      <c r="Y367" s="9"/>
      <c r="Z367" s="9"/>
      <c r="AA367" s="9"/>
      <c r="AB367" s="9"/>
      <c r="AC367" s="9"/>
      <c r="AD367" s="9"/>
      <c r="AE367" s="9"/>
      <c r="AF367" s="9"/>
      <c r="AG367" s="9"/>
      <c r="AH367" s="9"/>
      <c r="AI367" s="282"/>
      <c r="AJ367" s="31" t="s">
        <v>1528</v>
      </c>
      <c r="AK367" s="275" t="s">
        <v>1551</v>
      </c>
      <c r="AL367" s="280"/>
    </row>
    <row r="368" spans="1:38" ht="30" x14ac:dyDescent="0.25">
      <c r="A368" s="31" t="s">
        <v>650</v>
      </c>
      <c r="B368" s="275" t="s">
        <v>474</v>
      </c>
      <c r="C368" s="9" t="s">
        <v>1083</v>
      </c>
      <c r="D368" s="9"/>
      <c r="E368" s="276"/>
      <c r="F368" s="9"/>
      <c r="G368" s="9"/>
      <c r="H368" s="9"/>
      <c r="I368" s="9"/>
      <c r="J368" s="9"/>
      <c r="K368" s="9"/>
      <c r="L368" s="275"/>
      <c r="M368" s="9"/>
      <c r="N368" s="277"/>
      <c r="O368" s="277"/>
      <c r="P368" s="278"/>
      <c r="Q368" s="279">
        <v>45107</v>
      </c>
      <c r="R368" s="280"/>
      <c r="S368" s="277"/>
      <c r="T368" s="281"/>
      <c r="U368" s="9"/>
      <c r="V368" s="9"/>
      <c r="W368" s="9"/>
      <c r="X368" s="9"/>
      <c r="Y368" s="9"/>
      <c r="Z368" s="9"/>
      <c r="AA368" s="9"/>
      <c r="AB368" s="9"/>
      <c r="AC368" s="9"/>
      <c r="AD368" s="9"/>
      <c r="AE368" s="9"/>
      <c r="AF368" s="9"/>
      <c r="AG368" s="9"/>
      <c r="AH368" s="9"/>
      <c r="AI368" s="282"/>
      <c r="AJ368" s="31" t="s">
        <v>879</v>
      </c>
      <c r="AK368" s="275"/>
      <c r="AL368" s="280"/>
    </row>
    <row r="369" spans="1:38" ht="30" x14ac:dyDescent="0.25">
      <c r="A369" s="31" t="s">
        <v>651</v>
      </c>
      <c r="B369" s="275" t="s">
        <v>474</v>
      </c>
      <c r="C369" s="9" t="s">
        <v>1084</v>
      </c>
      <c r="D369" s="9"/>
      <c r="E369" s="276"/>
      <c r="F369" s="9"/>
      <c r="G369" s="9"/>
      <c r="H369" s="9"/>
      <c r="I369" s="9"/>
      <c r="J369" s="9"/>
      <c r="K369" s="9"/>
      <c r="L369" s="275"/>
      <c r="M369" s="9"/>
      <c r="N369" s="277"/>
      <c r="O369" s="277"/>
      <c r="P369" s="278"/>
      <c r="Q369" s="279">
        <v>45107</v>
      </c>
      <c r="R369" s="280"/>
      <c r="S369" s="277"/>
      <c r="T369" s="281"/>
      <c r="U369" s="9"/>
      <c r="V369" s="9"/>
      <c r="W369" s="9"/>
      <c r="X369" s="9"/>
      <c r="Y369" s="9"/>
      <c r="Z369" s="9"/>
      <c r="AA369" s="9"/>
      <c r="AB369" s="9"/>
      <c r="AC369" s="9"/>
      <c r="AD369" s="9"/>
      <c r="AE369" s="9"/>
      <c r="AF369" s="9"/>
      <c r="AG369" s="9"/>
      <c r="AH369" s="9"/>
      <c r="AI369" s="282"/>
      <c r="AJ369" s="31" t="s">
        <v>879</v>
      </c>
      <c r="AK369" s="275"/>
      <c r="AL369" s="280"/>
    </row>
    <row r="370" spans="1:38" ht="30" x14ac:dyDescent="0.25">
      <c r="A370" s="31" t="s">
        <v>2193</v>
      </c>
      <c r="B370" s="275" t="s">
        <v>273</v>
      </c>
      <c r="C370" s="9" t="s">
        <v>2270</v>
      </c>
      <c r="D370" s="9" t="s">
        <v>45</v>
      </c>
      <c r="E370" s="276"/>
      <c r="F370" s="9"/>
      <c r="G370" s="9"/>
      <c r="H370" s="9"/>
      <c r="I370" s="9"/>
      <c r="J370" s="9">
        <v>3</v>
      </c>
      <c r="K370" s="9"/>
      <c r="L370" s="275"/>
      <c r="M370" s="9"/>
      <c r="N370" s="277"/>
      <c r="O370" s="277"/>
      <c r="P370" s="278">
        <v>0</v>
      </c>
      <c r="Q370" s="279" t="s">
        <v>4</v>
      </c>
      <c r="R370" s="280"/>
      <c r="S370" s="277"/>
      <c r="T370" s="281"/>
      <c r="U370" s="9"/>
      <c r="V370" s="9"/>
      <c r="W370" s="9">
        <v>1</v>
      </c>
      <c r="X370" s="9"/>
      <c r="Y370" s="9"/>
      <c r="Z370" s="9"/>
      <c r="AA370" s="9"/>
      <c r="AB370" s="9"/>
      <c r="AC370" s="9"/>
      <c r="AD370" s="9"/>
      <c r="AE370" s="9"/>
      <c r="AF370" s="9"/>
      <c r="AG370" s="9"/>
      <c r="AH370" s="9"/>
      <c r="AI370" s="282"/>
      <c r="AJ370" s="31" t="s">
        <v>898</v>
      </c>
      <c r="AK370" s="275"/>
      <c r="AL370" s="280"/>
    </row>
    <row r="371" spans="1:38" x14ac:dyDescent="0.25">
      <c r="A371" s="31" t="s">
        <v>1318</v>
      </c>
      <c r="B371" s="275" t="s">
        <v>280</v>
      </c>
      <c r="C371" s="9" t="s">
        <v>1447</v>
      </c>
      <c r="D371" s="9" t="s">
        <v>16</v>
      </c>
      <c r="E371" s="276"/>
      <c r="F371" s="9"/>
      <c r="G371" s="9"/>
      <c r="H371" s="9"/>
      <c r="I371" s="9"/>
      <c r="J371" s="9"/>
      <c r="K371" s="9"/>
      <c r="L371" s="275"/>
      <c r="M371" s="9"/>
      <c r="N371" s="277"/>
      <c r="O371" s="277"/>
      <c r="P371" s="278">
        <v>3</v>
      </c>
      <c r="Q371" s="279" t="s">
        <v>4</v>
      </c>
      <c r="R371" s="280"/>
      <c r="S371" s="277"/>
      <c r="T371" s="281">
        <v>1</v>
      </c>
      <c r="U371" s="9"/>
      <c r="V371" s="9"/>
      <c r="W371" s="9"/>
      <c r="X371" s="9"/>
      <c r="Y371" s="9">
        <v>1</v>
      </c>
      <c r="Z371" s="9"/>
      <c r="AA371" s="9"/>
      <c r="AB371" s="9">
        <v>1</v>
      </c>
      <c r="AC371" s="9"/>
      <c r="AD371" s="9">
        <v>1</v>
      </c>
      <c r="AE371" s="9"/>
      <c r="AF371" s="9">
        <v>1</v>
      </c>
      <c r="AG371" s="9"/>
      <c r="AH371" s="9"/>
      <c r="AI371" s="282"/>
      <c r="AJ371" s="31" t="s">
        <v>1544</v>
      </c>
      <c r="AK371" s="275"/>
      <c r="AL371" s="280"/>
    </row>
    <row r="372" spans="1:38" ht="45" x14ac:dyDescent="0.25">
      <c r="A372" s="31" t="s">
        <v>402</v>
      </c>
      <c r="B372" s="275" t="s">
        <v>299</v>
      </c>
      <c r="C372" s="9" t="s">
        <v>403</v>
      </c>
      <c r="D372" s="9"/>
      <c r="E372" s="276"/>
      <c r="F372" s="9"/>
      <c r="G372" s="9"/>
      <c r="H372" s="9"/>
      <c r="I372" s="9"/>
      <c r="J372" s="9"/>
      <c r="K372" s="9"/>
      <c r="L372" s="275"/>
      <c r="M372" s="9"/>
      <c r="N372" s="277"/>
      <c r="O372" s="277"/>
      <c r="P372" s="278"/>
      <c r="Q372" s="279">
        <v>45709</v>
      </c>
      <c r="R372" s="280"/>
      <c r="S372" s="277"/>
      <c r="T372" s="281"/>
      <c r="U372" s="9"/>
      <c r="V372" s="9"/>
      <c r="W372" s="9"/>
      <c r="X372" s="9"/>
      <c r="Y372" s="9"/>
      <c r="Z372" s="9"/>
      <c r="AA372" s="9"/>
      <c r="AB372" s="9"/>
      <c r="AC372" s="9"/>
      <c r="AD372" s="9"/>
      <c r="AE372" s="9"/>
      <c r="AF372" s="9"/>
      <c r="AG372" s="9"/>
      <c r="AH372" s="9"/>
      <c r="AI372" s="282"/>
      <c r="AJ372" s="31" t="s">
        <v>880</v>
      </c>
      <c r="AK372" s="275"/>
      <c r="AL372" s="280"/>
    </row>
    <row r="373" spans="1:38" ht="30" x14ac:dyDescent="0.25">
      <c r="A373" s="31" t="s">
        <v>404</v>
      </c>
      <c r="B373" s="275" t="s">
        <v>307</v>
      </c>
      <c r="C373" s="9" t="s">
        <v>405</v>
      </c>
      <c r="D373" s="9" t="s">
        <v>15</v>
      </c>
      <c r="E373" s="276"/>
      <c r="F373" s="9"/>
      <c r="G373" s="9"/>
      <c r="H373" s="9"/>
      <c r="I373" s="9">
        <v>20</v>
      </c>
      <c r="J373" s="9"/>
      <c r="K373" s="9"/>
      <c r="L373" s="275"/>
      <c r="M373" s="9"/>
      <c r="N373" s="277"/>
      <c r="O373" s="277"/>
      <c r="P373" s="278">
        <v>1</v>
      </c>
      <c r="Q373" s="279" t="s">
        <v>4</v>
      </c>
      <c r="R373" s="280"/>
      <c r="S373" s="277"/>
      <c r="T373" s="281"/>
      <c r="U373" s="9"/>
      <c r="V373" s="9"/>
      <c r="W373" s="9"/>
      <c r="X373" s="9"/>
      <c r="Y373" s="9"/>
      <c r="Z373" s="9"/>
      <c r="AA373" s="9"/>
      <c r="AB373" s="9"/>
      <c r="AC373" s="9"/>
      <c r="AD373" s="9"/>
      <c r="AE373" s="9"/>
      <c r="AF373" s="9"/>
      <c r="AG373" s="9"/>
      <c r="AH373" s="9"/>
      <c r="AI373" s="282"/>
      <c r="AJ373" s="31" t="s">
        <v>2069</v>
      </c>
      <c r="AK373" s="275"/>
      <c r="AL373" s="280"/>
    </row>
    <row r="374" spans="1:38" ht="30" x14ac:dyDescent="0.25">
      <c r="A374" s="31" t="s">
        <v>406</v>
      </c>
      <c r="B374" s="275" t="s">
        <v>307</v>
      </c>
      <c r="C374" s="9" t="s">
        <v>405</v>
      </c>
      <c r="D374" s="9" t="s">
        <v>15</v>
      </c>
      <c r="E374" s="276"/>
      <c r="F374" s="9"/>
      <c r="G374" s="9"/>
      <c r="H374" s="9"/>
      <c r="I374" s="9">
        <v>50</v>
      </c>
      <c r="J374" s="9"/>
      <c r="K374" s="9"/>
      <c r="L374" s="275"/>
      <c r="M374" s="9"/>
      <c r="N374" s="277"/>
      <c r="O374" s="277"/>
      <c r="P374" s="278">
        <v>2</v>
      </c>
      <c r="Q374" s="279" t="s">
        <v>4</v>
      </c>
      <c r="R374" s="280"/>
      <c r="S374" s="277"/>
      <c r="T374" s="281"/>
      <c r="U374" s="9"/>
      <c r="V374" s="9"/>
      <c r="W374" s="9"/>
      <c r="X374" s="9"/>
      <c r="Y374" s="9"/>
      <c r="Z374" s="9"/>
      <c r="AA374" s="9"/>
      <c r="AB374" s="9"/>
      <c r="AC374" s="9"/>
      <c r="AD374" s="9"/>
      <c r="AE374" s="9"/>
      <c r="AF374" s="9"/>
      <c r="AG374" s="9"/>
      <c r="AH374" s="9"/>
      <c r="AI374" s="282"/>
      <c r="AJ374" s="31" t="s">
        <v>2069</v>
      </c>
      <c r="AK374" s="275"/>
      <c r="AL374" s="280"/>
    </row>
    <row r="375" spans="1:38" ht="45" x14ac:dyDescent="0.25">
      <c r="A375" s="31" t="s">
        <v>652</v>
      </c>
      <c r="B375" s="275" t="s">
        <v>299</v>
      </c>
      <c r="C375" s="9" t="s">
        <v>1085</v>
      </c>
      <c r="D375" s="9"/>
      <c r="E375" s="276"/>
      <c r="F375" s="9"/>
      <c r="G375" s="9"/>
      <c r="H375" s="9"/>
      <c r="I375" s="9"/>
      <c r="J375" s="9"/>
      <c r="K375" s="9"/>
      <c r="L375" s="275"/>
      <c r="M375" s="9"/>
      <c r="N375" s="277"/>
      <c r="O375" s="277"/>
      <c r="P375" s="278"/>
      <c r="Q375" s="279">
        <v>45913</v>
      </c>
      <c r="R375" s="280"/>
      <c r="S375" s="277"/>
      <c r="T375" s="281"/>
      <c r="U375" s="9"/>
      <c r="V375" s="9"/>
      <c r="W375" s="9"/>
      <c r="X375" s="9"/>
      <c r="Y375" s="9"/>
      <c r="Z375" s="9"/>
      <c r="AA375" s="9"/>
      <c r="AB375" s="9"/>
      <c r="AC375" s="9"/>
      <c r="AD375" s="9"/>
      <c r="AE375" s="9"/>
      <c r="AF375" s="9"/>
      <c r="AG375" s="9"/>
      <c r="AH375" s="9"/>
      <c r="AI375" s="282"/>
      <c r="AJ375" s="31" t="s">
        <v>881</v>
      </c>
      <c r="AK375" s="275"/>
      <c r="AL375" s="280"/>
    </row>
    <row r="376" spans="1:38" ht="30" x14ac:dyDescent="0.25">
      <c r="A376" s="31" t="s">
        <v>1661</v>
      </c>
      <c r="B376" s="275" t="s">
        <v>321</v>
      </c>
      <c r="C376" s="9" t="s">
        <v>1903</v>
      </c>
      <c r="D376" s="9" t="s">
        <v>15</v>
      </c>
      <c r="E376" s="276"/>
      <c r="F376" s="9"/>
      <c r="G376" s="9"/>
      <c r="H376" s="9">
        <v>20</v>
      </c>
      <c r="I376" s="9">
        <v>20</v>
      </c>
      <c r="J376" s="9"/>
      <c r="K376" s="9">
        <v>3</v>
      </c>
      <c r="L376" s="275"/>
      <c r="M376" s="9"/>
      <c r="N376" s="277"/>
      <c r="O376" s="277"/>
      <c r="P376" s="278">
        <v>8</v>
      </c>
      <c r="Q376" s="279" t="s">
        <v>4</v>
      </c>
      <c r="R376" s="280"/>
      <c r="S376" s="277"/>
      <c r="T376" s="281"/>
      <c r="U376" s="9"/>
      <c r="V376" s="9"/>
      <c r="W376" s="9">
        <v>2</v>
      </c>
      <c r="X376" s="9"/>
      <c r="Y376" s="9"/>
      <c r="Z376" s="9"/>
      <c r="AA376" s="9"/>
      <c r="AB376" s="9"/>
      <c r="AC376" s="9"/>
      <c r="AD376" s="9"/>
      <c r="AE376" s="9"/>
      <c r="AF376" s="9"/>
      <c r="AG376" s="9"/>
      <c r="AH376" s="9"/>
      <c r="AI376" s="282"/>
      <c r="AJ376" s="31" t="s">
        <v>2104</v>
      </c>
      <c r="AK376" s="275"/>
      <c r="AL376" s="280"/>
    </row>
    <row r="377" spans="1:38" ht="30" x14ac:dyDescent="0.25">
      <c r="A377" s="31" t="s">
        <v>1662</v>
      </c>
      <c r="B377" s="275" t="s">
        <v>321</v>
      </c>
      <c r="C377" s="9" t="s">
        <v>1903</v>
      </c>
      <c r="D377" s="9" t="s">
        <v>15</v>
      </c>
      <c r="E377" s="276"/>
      <c r="F377" s="9"/>
      <c r="G377" s="9"/>
      <c r="H377" s="9">
        <v>6</v>
      </c>
      <c r="I377" s="9">
        <v>6</v>
      </c>
      <c r="J377" s="9"/>
      <c r="K377" s="9">
        <v>2</v>
      </c>
      <c r="L377" s="275"/>
      <c r="M377" s="9"/>
      <c r="N377" s="277"/>
      <c r="O377" s="277"/>
      <c r="P377" s="278">
        <v>8</v>
      </c>
      <c r="Q377" s="279" t="s">
        <v>4</v>
      </c>
      <c r="R377" s="280"/>
      <c r="S377" s="277"/>
      <c r="T377" s="281"/>
      <c r="U377" s="9"/>
      <c r="V377" s="9"/>
      <c r="W377" s="9">
        <v>2</v>
      </c>
      <c r="X377" s="9"/>
      <c r="Y377" s="9"/>
      <c r="Z377" s="9"/>
      <c r="AA377" s="9"/>
      <c r="AB377" s="9"/>
      <c r="AC377" s="9"/>
      <c r="AD377" s="9"/>
      <c r="AE377" s="9"/>
      <c r="AF377" s="9"/>
      <c r="AG377" s="9"/>
      <c r="AH377" s="9"/>
      <c r="AI377" s="282"/>
      <c r="AJ377" s="31" t="s">
        <v>2104</v>
      </c>
      <c r="AK377" s="275"/>
      <c r="AL377" s="280"/>
    </row>
    <row r="378" spans="1:38" x14ac:dyDescent="0.25">
      <c r="A378" s="31" t="s">
        <v>1320</v>
      </c>
      <c r="B378" s="275" t="s">
        <v>1398</v>
      </c>
      <c r="C378" s="9" t="s">
        <v>1449</v>
      </c>
      <c r="D378" s="9" t="s">
        <v>16</v>
      </c>
      <c r="E378" s="276"/>
      <c r="F378" s="9"/>
      <c r="G378" s="9" t="s">
        <v>19</v>
      </c>
      <c r="H378" s="9">
        <v>6</v>
      </c>
      <c r="I378" s="9"/>
      <c r="J378" s="9"/>
      <c r="K378" s="9">
        <v>1</v>
      </c>
      <c r="L378" s="275"/>
      <c r="M378" s="9"/>
      <c r="N378" s="277"/>
      <c r="O378" s="277"/>
      <c r="P378" s="278">
        <v>9</v>
      </c>
      <c r="Q378" s="279" t="s">
        <v>4</v>
      </c>
      <c r="R378" s="280"/>
      <c r="S378" s="277"/>
      <c r="T378" s="281"/>
      <c r="U378" s="9"/>
      <c r="V378" s="9"/>
      <c r="W378" s="9">
        <v>1</v>
      </c>
      <c r="X378" s="9"/>
      <c r="Y378" s="9"/>
      <c r="Z378" s="9"/>
      <c r="AA378" s="9"/>
      <c r="AB378" s="9"/>
      <c r="AC378" s="9"/>
      <c r="AD378" s="9"/>
      <c r="AE378" s="9"/>
      <c r="AF378" s="9"/>
      <c r="AG378" s="9"/>
      <c r="AH378" s="9"/>
      <c r="AI378" s="282"/>
      <c r="AJ378" s="31" t="s">
        <v>882</v>
      </c>
      <c r="AK378" s="275"/>
      <c r="AL378" s="280"/>
    </row>
    <row r="379" spans="1:38" ht="45" x14ac:dyDescent="0.25">
      <c r="A379" s="31" t="s">
        <v>407</v>
      </c>
      <c r="B379" s="275" t="s">
        <v>387</v>
      </c>
      <c r="C379" s="9" t="s">
        <v>408</v>
      </c>
      <c r="D379" s="9"/>
      <c r="E379" s="276"/>
      <c r="F379" s="9"/>
      <c r="G379" s="9"/>
      <c r="H379" s="9"/>
      <c r="I379" s="9"/>
      <c r="J379" s="9"/>
      <c r="K379" s="9"/>
      <c r="L379" s="275"/>
      <c r="M379" s="9"/>
      <c r="N379" s="277"/>
      <c r="O379" s="277"/>
      <c r="P379" s="278"/>
      <c r="Q379" s="279">
        <v>45716</v>
      </c>
      <c r="R379" s="280"/>
      <c r="S379" s="277"/>
      <c r="T379" s="281"/>
      <c r="U379" s="9"/>
      <c r="V379" s="9"/>
      <c r="W379" s="9"/>
      <c r="X379" s="9"/>
      <c r="Y379" s="9"/>
      <c r="Z379" s="9"/>
      <c r="AA379" s="9"/>
      <c r="AB379" s="9"/>
      <c r="AC379" s="9"/>
      <c r="AD379" s="9"/>
      <c r="AE379" s="9"/>
      <c r="AF379" s="9"/>
      <c r="AG379" s="9"/>
      <c r="AH379" s="9"/>
      <c r="AI379" s="282"/>
      <c r="AJ379" s="31" t="s">
        <v>882</v>
      </c>
      <c r="AK379" s="275"/>
      <c r="AL379" s="280"/>
    </row>
    <row r="380" spans="1:38" x14ac:dyDescent="0.25">
      <c r="A380" s="31" t="s">
        <v>1319</v>
      </c>
      <c r="B380" s="275" t="s">
        <v>379</v>
      </c>
      <c r="C380" s="9" t="s">
        <v>1448</v>
      </c>
      <c r="D380" s="9" t="s">
        <v>16</v>
      </c>
      <c r="E380" s="276"/>
      <c r="F380" s="9"/>
      <c r="G380" s="9" t="s">
        <v>19</v>
      </c>
      <c r="H380" s="9">
        <v>6</v>
      </c>
      <c r="I380" s="9"/>
      <c r="J380" s="9"/>
      <c r="K380" s="9">
        <v>1</v>
      </c>
      <c r="L380" s="275"/>
      <c r="M380" s="9"/>
      <c r="N380" s="277"/>
      <c r="O380" s="277"/>
      <c r="P380" s="278">
        <v>9</v>
      </c>
      <c r="Q380" s="279" t="s">
        <v>4</v>
      </c>
      <c r="R380" s="280"/>
      <c r="S380" s="277"/>
      <c r="T380" s="281"/>
      <c r="U380" s="9"/>
      <c r="V380" s="9"/>
      <c r="W380" s="9">
        <v>1</v>
      </c>
      <c r="X380" s="9"/>
      <c r="Y380" s="9"/>
      <c r="Z380" s="9"/>
      <c r="AA380" s="9"/>
      <c r="AB380" s="9"/>
      <c r="AC380" s="9"/>
      <c r="AD380" s="9"/>
      <c r="AE380" s="9"/>
      <c r="AF380" s="9"/>
      <c r="AG380" s="9"/>
      <c r="AH380" s="9"/>
      <c r="AI380" s="282"/>
      <c r="AJ380" s="31" t="s">
        <v>882</v>
      </c>
      <c r="AK380" s="275"/>
      <c r="AL380" s="280"/>
    </row>
    <row r="381" spans="1:38" x14ac:dyDescent="0.25">
      <c r="A381" s="31" t="s">
        <v>1663</v>
      </c>
      <c r="B381" s="275" t="s">
        <v>379</v>
      </c>
      <c r="C381" s="9" t="s">
        <v>1904</v>
      </c>
      <c r="D381" s="9" t="s">
        <v>15</v>
      </c>
      <c r="E381" s="276"/>
      <c r="F381" s="9"/>
      <c r="G381" s="9"/>
      <c r="H381" s="9"/>
      <c r="I381" s="9">
        <v>6</v>
      </c>
      <c r="J381" s="9"/>
      <c r="K381" s="9"/>
      <c r="L381" s="275"/>
      <c r="M381" s="9"/>
      <c r="N381" s="277"/>
      <c r="O381" s="277"/>
      <c r="P381" s="278">
        <v>0</v>
      </c>
      <c r="Q381" s="279" t="s">
        <v>4</v>
      </c>
      <c r="R381" s="280"/>
      <c r="S381" s="277"/>
      <c r="T381" s="281">
        <v>2</v>
      </c>
      <c r="U381" s="9">
        <v>2</v>
      </c>
      <c r="V381" s="9"/>
      <c r="W381" s="9"/>
      <c r="X381" s="9">
        <v>2</v>
      </c>
      <c r="Y381" s="9"/>
      <c r="Z381" s="9">
        <v>2</v>
      </c>
      <c r="AA381" s="9"/>
      <c r="AB381" s="9"/>
      <c r="AC381" s="9"/>
      <c r="AD381" s="9"/>
      <c r="AE381" s="9"/>
      <c r="AF381" s="9"/>
      <c r="AG381" s="9"/>
      <c r="AH381" s="9"/>
      <c r="AI381" s="282"/>
      <c r="AJ381" s="31" t="s">
        <v>2071</v>
      </c>
      <c r="AK381" s="275"/>
      <c r="AL381" s="280"/>
    </row>
    <row r="382" spans="1:38" ht="30" x14ac:dyDescent="0.25">
      <c r="A382" s="31" t="s">
        <v>1321</v>
      </c>
      <c r="B382" s="275" t="s">
        <v>273</v>
      </c>
      <c r="C382" s="9" t="s">
        <v>1450</v>
      </c>
      <c r="D382" s="9" t="s">
        <v>16</v>
      </c>
      <c r="E382" s="276"/>
      <c r="F382" s="9"/>
      <c r="G382" s="9"/>
      <c r="H382" s="9"/>
      <c r="I382" s="9"/>
      <c r="J382" s="9"/>
      <c r="K382" s="9"/>
      <c r="L382" s="275"/>
      <c r="M382" s="9"/>
      <c r="N382" s="277"/>
      <c r="O382" s="277"/>
      <c r="P382" s="278">
        <v>59</v>
      </c>
      <c r="Q382" s="279" t="s">
        <v>4</v>
      </c>
      <c r="R382" s="280"/>
      <c r="S382" s="277"/>
      <c r="T382" s="281"/>
      <c r="U382" s="9"/>
      <c r="V382" s="9"/>
      <c r="W382" s="9">
        <v>1</v>
      </c>
      <c r="X382" s="9"/>
      <c r="Y382" s="9"/>
      <c r="Z382" s="9"/>
      <c r="AA382" s="9"/>
      <c r="AB382" s="9"/>
      <c r="AC382" s="9"/>
      <c r="AD382" s="9"/>
      <c r="AE382" s="9"/>
      <c r="AF382" s="9"/>
      <c r="AG382" s="9"/>
      <c r="AH382" s="9"/>
      <c r="AI382" s="282"/>
      <c r="AJ382" s="31" t="s">
        <v>1532</v>
      </c>
      <c r="AK382" s="275"/>
      <c r="AL382" s="280"/>
    </row>
    <row r="383" spans="1:38" x14ac:dyDescent="0.25">
      <c r="A383" s="31" t="s">
        <v>1664</v>
      </c>
      <c r="B383" s="275" t="s">
        <v>273</v>
      </c>
      <c r="C383" s="9" t="s">
        <v>1905</v>
      </c>
      <c r="D383" s="9" t="s">
        <v>15</v>
      </c>
      <c r="E383" s="276"/>
      <c r="F383" s="9"/>
      <c r="G383" s="9"/>
      <c r="H383" s="9"/>
      <c r="I383" s="9"/>
      <c r="J383" s="9"/>
      <c r="K383" s="9"/>
      <c r="L383" s="275"/>
      <c r="M383" s="9"/>
      <c r="N383" s="277"/>
      <c r="O383" s="277"/>
      <c r="P383" s="278">
        <v>0</v>
      </c>
      <c r="Q383" s="279" t="s">
        <v>4</v>
      </c>
      <c r="R383" s="280"/>
      <c r="S383" s="277"/>
      <c r="T383" s="281">
        <v>2</v>
      </c>
      <c r="U383" s="9">
        <v>2</v>
      </c>
      <c r="V383" s="9"/>
      <c r="W383" s="9"/>
      <c r="X383" s="9"/>
      <c r="Y383" s="9"/>
      <c r="Z383" s="9"/>
      <c r="AA383" s="9"/>
      <c r="AB383" s="9"/>
      <c r="AC383" s="9"/>
      <c r="AD383" s="9"/>
      <c r="AE383" s="9"/>
      <c r="AF383" s="9"/>
      <c r="AG383" s="9"/>
      <c r="AH383" s="9"/>
      <c r="AI383" s="282"/>
      <c r="AJ383" s="31" t="s">
        <v>938</v>
      </c>
      <c r="AK383" s="275"/>
      <c r="AL383" s="280"/>
    </row>
    <row r="384" spans="1:38" x14ac:dyDescent="0.25">
      <c r="A384" s="31" t="s">
        <v>1665</v>
      </c>
      <c r="B384" s="275"/>
      <c r="C384" s="9" t="s">
        <v>1906</v>
      </c>
      <c r="D384" s="9" t="s">
        <v>15</v>
      </c>
      <c r="E384" s="276"/>
      <c r="F384" s="9"/>
      <c r="G384" s="9"/>
      <c r="H384" s="9"/>
      <c r="I384" s="9"/>
      <c r="J384" s="9"/>
      <c r="K384" s="9"/>
      <c r="L384" s="275"/>
      <c r="M384" s="9"/>
      <c r="N384" s="277"/>
      <c r="O384" s="277"/>
      <c r="P384" s="278">
        <v>0</v>
      </c>
      <c r="Q384" s="279" t="s">
        <v>4</v>
      </c>
      <c r="R384" s="280"/>
      <c r="S384" s="277"/>
      <c r="T384" s="281">
        <v>2</v>
      </c>
      <c r="U384" s="9">
        <v>2</v>
      </c>
      <c r="V384" s="9"/>
      <c r="W384" s="9"/>
      <c r="X384" s="9"/>
      <c r="Y384" s="9"/>
      <c r="Z384" s="9"/>
      <c r="AA384" s="9"/>
      <c r="AB384" s="9"/>
      <c r="AC384" s="9"/>
      <c r="AD384" s="9"/>
      <c r="AE384" s="9"/>
      <c r="AF384" s="9"/>
      <c r="AG384" s="9"/>
      <c r="AH384" s="9"/>
      <c r="AI384" s="282"/>
      <c r="AJ384" s="31" t="s">
        <v>938</v>
      </c>
      <c r="AK384" s="275"/>
      <c r="AL384" s="280"/>
    </row>
    <row r="385" spans="1:38" x14ac:dyDescent="0.25">
      <c r="A385" s="31" t="s">
        <v>1666</v>
      </c>
      <c r="B385" s="275" t="s">
        <v>410</v>
      </c>
      <c r="C385" s="9" t="s">
        <v>1907</v>
      </c>
      <c r="D385" s="9" t="s">
        <v>15</v>
      </c>
      <c r="E385" s="276"/>
      <c r="F385" s="9"/>
      <c r="G385" s="9"/>
      <c r="H385" s="9"/>
      <c r="I385" s="9"/>
      <c r="J385" s="9"/>
      <c r="K385" s="9"/>
      <c r="L385" s="275"/>
      <c r="M385" s="9"/>
      <c r="N385" s="277"/>
      <c r="O385" s="277"/>
      <c r="P385" s="278">
        <v>0</v>
      </c>
      <c r="Q385" s="279" t="s">
        <v>4</v>
      </c>
      <c r="R385" s="280"/>
      <c r="S385" s="277"/>
      <c r="T385" s="281"/>
      <c r="U385" s="9"/>
      <c r="V385" s="9">
        <v>2</v>
      </c>
      <c r="W385" s="9">
        <v>2</v>
      </c>
      <c r="X385" s="9"/>
      <c r="Y385" s="9">
        <v>2</v>
      </c>
      <c r="Z385" s="9"/>
      <c r="AA385" s="9">
        <v>2</v>
      </c>
      <c r="AB385" s="9">
        <v>2</v>
      </c>
      <c r="AC385" s="9"/>
      <c r="AD385" s="9">
        <v>2</v>
      </c>
      <c r="AE385" s="9"/>
      <c r="AF385" s="9">
        <v>2</v>
      </c>
      <c r="AG385" s="9">
        <v>2</v>
      </c>
      <c r="AH385" s="9"/>
      <c r="AI385" s="282"/>
      <c r="AJ385" s="31" t="s">
        <v>2110</v>
      </c>
      <c r="AK385" s="275"/>
      <c r="AL385" s="280"/>
    </row>
    <row r="386" spans="1:38" x14ac:dyDescent="0.25">
      <c r="A386" s="31" t="s">
        <v>1322</v>
      </c>
      <c r="B386" s="275" t="s">
        <v>379</v>
      </c>
      <c r="C386" s="9" t="s">
        <v>1451</v>
      </c>
      <c r="D386" s="9" t="s">
        <v>16</v>
      </c>
      <c r="E386" s="276"/>
      <c r="F386" s="9"/>
      <c r="G386" s="9"/>
      <c r="H386" s="9">
        <v>6</v>
      </c>
      <c r="I386" s="9"/>
      <c r="J386" s="9"/>
      <c r="K386" s="9"/>
      <c r="L386" s="275"/>
      <c r="M386" s="9"/>
      <c r="N386" s="277"/>
      <c r="O386" s="277"/>
      <c r="P386" s="278">
        <v>3</v>
      </c>
      <c r="Q386" s="279" t="s">
        <v>4</v>
      </c>
      <c r="R386" s="280"/>
      <c r="S386" s="277"/>
      <c r="T386" s="281">
        <v>1</v>
      </c>
      <c r="U386" s="9"/>
      <c r="V386" s="9"/>
      <c r="W386" s="9"/>
      <c r="X386" s="9"/>
      <c r="Y386" s="9">
        <v>1</v>
      </c>
      <c r="Z386" s="9"/>
      <c r="AA386" s="9"/>
      <c r="AB386" s="9">
        <v>1</v>
      </c>
      <c r="AC386" s="9"/>
      <c r="AD386" s="9">
        <v>1</v>
      </c>
      <c r="AE386" s="9">
        <v>1</v>
      </c>
      <c r="AF386" s="9">
        <v>1</v>
      </c>
      <c r="AG386" s="9"/>
      <c r="AH386" s="9"/>
      <c r="AI386" s="282"/>
      <c r="AJ386" s="31" t="s">
        <v>1544</v>
      </c>
      <c r="AK386" s="275"/>
      <c r="AL386" s="280"/>
    </row>
    <row r="387" spans="1:38" ht="30" x14ac:dyDescent="0.25">
      <c r="A387" s="31" t="s">
        <v>653</v>
      </c>
      <c r="B387" s="275" t="s">
        <v>949</v>
      </c>
      <c r="C387" s="9" t="s">
        <v>1086</v>
      </c>
      <c r="D387" s="9"/>
      <c r="E387" s="276"/>
      <c r="F387" s="9"/>
      <c r="G387" s="9"/>
      <c r="H387" s="9"/>
      <c r="I387" s="9"/>
      <c r="J387" s="9"/>
      <c r="K387" s="9"/>
      <c r="L387" s="275"/>
      <c r="M387" s="9"/>
      <c r="N387" s="277"/>
      <c r="O387" s="277"/>
      <c r="P387" s="278"/>
      <c r="Q387" s="279">
        <v>46660</v>
      </c>
      <c r="R387" s="280"/>
      <c r="S387" s="277"/>
      <c r="T387" s="281"/>
      <c r="U387" s="9"/>
      <c r="V387" s="9"/>
      <c r="W387" s="9"/>
      <c r="X387" s="9"/>
      <c r="Y387" s="9"/>
      <c r="Z387" s="9"/>
      <c r="AA387" s="9"/>
      <c r="AB387" s="9"/>
      <c r="AC387" s="9"/>
      <c r="AD387" s="9"/>
      <c r="AE387" s="9"/>
      <c r="AF387" s="9"/>
      <c r="AG387" s="9"/>
      <c r="AH387" s="9"/>
      <c r="AI387" s="282"/>
      <c r="AJ387" s="31" t="s">
        <v>883</v>
      </c>
      <c r="AK387" s="275"/>
      <c r="AL387" s="280"/>
    </row>
    <row r="388" spans="1:38" ht="60" x14ac:dyDescent="0.25">
      <c r="A388" s="31" t="s">
        <v>654</v>
      </c>
      <c r="B388" s="275" t="s">
        <v>486</v>
      </c>
      <c r="C388" s="9" t="s">
        <v>1087</v>
      </c>
      <c r="D388" s="9"/>
      <c r="E388" s="276"/>
      <c r="F388" s="9"/>
      <c r="G388" s="9"/>
      <c r="H388" s="9"/>
      <c r="I388" s="9"/>
      <c r="J388" s="9"/>
      <c r="K388" s="9"/>
      <c r="L388" s="275"/>
      <c r="M388" s="9"/>
      <c r="N388" s="277"/>
      <c r="O388" s="277"/>
      <c r="P388" s="278"/>
      <c r="Q388" s="279">
        <v>44951</v>
      </c>
      <c r="R388" s="280"/>
      <c r="S388" s="277"/>
      <c r="T388" s="281"/>
      <c r="U388" s="9"/>
      <c r="V388" s="9"/>
      <c r="W388" s="9"/>
      <c r="X388" s="9"/>
      <c r="Y388" s="9"/>
      <c r="Z388" s="9"/>
      <c r="AA388" s="9"/>
      <c r="AB388" s="9"/>
      <c r="AC388" s="9"/>
      <c r="AD388" s="9"/>
      <c r="AE388" s="9"/>
      <c r="AF388" s="9"/>
      <c r="AG388" s="9"/>
      <c r="AH388" s="9"/>
      <c r="AI388" s="282"/>
      <c r="AJ388" s="31" t="s">
        <v>847</v>
      </c>
      <c r="AK388" s="275"/>
      <c r="AL388" s="280"/>
    </row>
    <row r="389" spans="1:38" x14ac:dyDescent="0.25">
      <c r="A389" s="31" t="s">
        <v>409</v>
      </c>
      <c r="B389" s="275" t="s">
        <v>410</v>
      </c>
      <c r="C389" s="9" t="s">
        <v>411</v>
      </c>
      <c r="D389" s="9" t="s">
        <v>16</v>
      </c>
      <c r="E389" s="276"/>
      <c r="F389" s="9"/>
      <c r="G389" s="9"/>
      <c r="H389" s="9"/>
      <c r="I389" s="9"/>
      <c r="J389" s="9"/>
      <c r="K389" s="9"/>
      <c r="L389" s="275"/>
      <c r="M389" s="9"/>
      <c r="N389" s="277"/>
      <c r="O389" s="277"/>
      <c r="P389" s="278">
        <v>0</v>
      </c>
      <c r="Q389" s="279">
        <v>46023</v>
      </c>
      <c r="R389" s="280"/>
      <c r="S389" s="277"/>
      <c r="T389" s="281"/>
      <c r="U389" s="9"/>
      <c r="V389" s="9"/>
      <c r="W389" s="9">
        <v>1</v>
      </c>
      <c r="X389" s="9"/>
      <c r="Y389" s="9"/>
      <c r="Z389" s="9"/>
      <c r="AA389" s="9"/>
      <c r="AB389" s="9"/>
      <c r="AC389" s="9"/>
      <c r="AD389" s="9"/>
      <c r="AE389" s="9"/>
      <c r="AF389" s="9"/>
      <c r="AG389" s="9">
        <v>1</v>
      </c>
      <c r="AH389" s="9"/>
      <c r="AI389" s="282"/>
      <c r="AJ389" s="31" t="s">
        <v>884</v>
      </c>
      <c r="AK389" s="275"/>
      <c r="AL389" s="280"/>
    </row>
    <row r="390" spans="1:38" x14ac:dyDescent="0.25">
      <c r="A390" s="31" t="s">
        <v>412</v>
      </c>
      <c r="B390" s="275" t="s">
        <v>379</v>
      </c>
      <c r="C390" s="9" t="s">
        <v>413</v>
      </c>
      <c r="D390" s="9" t="s">
        <v>16</v>
      </c>
      <c r="E390" s="276"/>
      <c r="F390" s="9"/>
      <c r="G390" s="9"/>
      <c r="H390" s="9"/>
      <c r="I390" s="9"/>
      <c r="J390" s="9"/>
      <c r="K390" s="9"/>
      <c r="L390" s="275"/>
      <c r="M390" s="9"/>
      <c r="N390" s="277"/>
      <c r="O390" s="277"/>
      <c r="P390" s="278">
        <v>0</v>
      </c>
      <c r="Q390" s="279">
        <v>46023</v>
      </c>
      <c r="R390" s="280"/>
      <c r="S390" s="277"/>
      <c r="T390" s="281"/>
      <c r="U390" s="9"/>
      <c r="V390" s="9"/>
      <c r="W390" s="9">
        <v>1</v>
      </c>
      <c r="X390" s="9"/>
      <c r="Y390" s="9"/>
      <c r="Z390" s="9"/>
      <c r="AA390" s="9"/>
      <c r="AB390" s="9"/>
      <c r="AC390" s="9"/>
      <c r="AD390" s="9"/>
      <c r="AE390" s="9"/>
      <c r="AF390" s="9"/>
      <c r="AG390" s="9">
        <v>1</v>
      </c>
      <c r="AH390" s="9"/>
      <c r="AI390" s="282"/>
      <c r="AJ390" s="31"/>
      <c r="AK390" s="275"/>
      <c r="AL390" s="280"/>
    </row>
    <row r="391" spans="1:38" ht="30" x14ac:dyDescent="0.25">
      <c r="A391" s="31" t="s">
        <v>1667</v>
      </c>
      <c r="B391" s="275" t="s">
        <v>280</v>
      </c>
      <c r="C391" s="9" t="s">
        <v>1908</v>
      </c>
      <c r="D391" s="9" t="s">
        <v>15</v>
      </c>
      <c r="E391" s="276"/>
      <c r="F391" s="9"/>
      <c r="G391" s="9"/>
      <c r="H391" s="9"/>
      <c r="I391" s="9"/>
      <c r="J391" s="9"/>
      <c r="K391" s="9"/>
      <c r="L391" s="275"/>
      <c r="M391" s="9"/>
      <c r="N391" s="277"/>
      <c r="O391" s="277"/>
      <c r="P391" s="278">
        <v>1</v>
      </c>
      <c r="Q391" s="279" t="s">
        <v>4</v>
      </c>
      <c r="R391" s="280"/>
      <c r="S391" s="277"/>
      <c r="T391" s="281">
        <v>2</v>
      </c>
      <c r="U391" s="9">
        <v>2</v>
      </c>
      <c r="V391" s="9"/>
      <c r="W391" s="9"/>
      <c r="X391" s="9"/>
      <c r="Y391" s="9"/>
      <c r="Z391" s="9"/>
      <c r="AA391" s="9"/>
      <c r="AB391" s="9"/>
      <c r="AC391" s="9"/>
      <c r="AD391" s="9"/>
      <c r="AE391" s="9"/>
      <c r="AF391" s="9"/>
      <c r="AG391" s="9"/>
      <c r="AH391" s="9"/>
      <c r="AI391" s="282"/>
      <c r="AJ391" s="31" t="s">
        <v>2111</v>
      </c>
      <c r="AK391" s="275" t="s">
        <v>2083</v>
      </c>
      <c r="AL391" s="280"/>
    </row>
    <row r="392" spans="1:38" ht="45" x14ac:dyDescent="0.25">
      <c r="A392" s="31" t="s">
        <v>414</v>
      </c>
      <c r="B392" s="275" t="s">
        <v>273</v>
      </c>
      <c r="C392" s="9" t="s">
        <v>415</v>
      </c>
      <c r="D392" s="9" t="s">
        <v>15</v>
      </c>
      <c r="E392" s="276"/>
      <c r="F392" s="9" t="s">
        <v>3</v>
      </c>
      <c r="G392" s="9" t="s">
        <v>19</v>
      </c>
      <c r="H392" s="9">
        <v>20</v>
      </c>
      <c r="I392" s="9"/>
      <c r="J392" s="9"/>
      <c r="K392" s="9">
        <v>3</v>
      </c>
      <c r="L392" s="275" t="s">
        <v>328</v>
      </c>
      <c r="M392" s="9"/>
      <c r="N392" s="277"/>
      <c r="O392" s="277"/>
      <c r="P392" s="278">
        <v>3</v>
      </c>
      <c r="Q392" s="279">
        <v>45658</v>
      </c>
      <c r="R392" s="280"/>
      <c r="S392" s="277"/>
      <c r="T392" s="281"/>
      <c r="U392" s="9"/>
      <c r="V392" s="9"/>
      <c r="W392" s="9"/>
      <c r="X392" s="9">
        <v>3</v>
      </c>
      <c r="Y392" s="9"/>
      <c r="Z392" s="9">
        <v>3</v>
      </c>
      <c r="AA392" s="9">
        <v>3</v>
      </c>
      <c r="AB392" s="9"/>
      <c r="AC392" s="9"/>
      <c r="AD392" s="9"/>
      <c r="AE392" s="9"/>
      <c r="AF392" s="9"/>
      <c r="AG392" s="9"/>
      <c r="AH392" s="9"/>
      <c r="AI392" s="282"/>
      <c r="AJ392" s="31" t="s">
        <v>842</v>
      </c>
      <c r="AK392" s="275"/>
      <c r="AL392" s="280"/>
    </row>
    <row r="393" spans="1:38" ht="45" x14ac:dyDescent="0.25">
      <c r="A393" s="31" t="s">
        <v>416</v>
      </c>
      <c r="B393" s="275" t="s">
        <v>273</v>
      </c>
      <c r="C393" s="9" t="s">
        <v>415</v>
      </c>
      <c r="D393" s="9" t="s">
        <v>15</v>
      </c>
      <c r="E393" s="276"/>
      <c r="F393" s="9" t="s">
        <v>3</v>
      </c>
      <c r="G393" s="9" t="s">
        <v>19</v>
      </c>
      <c r="H393" s="9">
        <v>6</v>
      </c>
      <c r="I393" s="9"/>
      <c r="J393" s="9"/>
      <c r="K393" s="9">
        <v>2</v>
      </c>
      <c r="L393" s="275" t="s">
        <v>328</v>
      </c>
      <c r="M393" s="9"/>
      <c r="N393" s="277"/>
      <c r="O393" s="277"/>
      <c r="P393" s="278">
        <v>2</v>
      </c>
      <c r="Q393" s="279">
        <v>45658</v>
      </c>
      <c r="R393" s="280" t="s">
        <v>3</v>
      </c>
      <c r="S393" s="277"/>
      <c r="T393" s="281"/>
      <c r="U393" s="9"/>
      <c r="V393" s="9"/>
      <c r="W393" s="9"/>
      <c r="X393" s="9"/>
      <c r="Y393" s="9"/>
      <c r="Z393" s="9"/>
      <c r="AA393" s="9"/>
      <c r="AB393" s="9"/>
      <c r="AC393" s="9"/>
      <c r="AD393" s="9"/>
      <c r="AE393" s="9"/>
      <c r="AF393" s="9"/>
      <c r="AG393" s="9"/>
      <c r="AH393" s="9"/>
      <c r="AI393" s="282"/>
      <c r="AJ393" s="31" t="s">
        <v>842</v>
      </c>
      <c r="AK393" s="275"/>
      <c r="AL393" s="280"/>
    </row>
    <row r="394" spans="1:38" ht="30" x14ac:dyDescent="0.25">
      <c r="A394" s="31" t="s">
        <v>655</v>
      </c>
      <c r="B394" s="275" t="s">
        <v>273</v>
      </c>
      <c r="C394" s="9" t="s">
        <v>1909</v>
      </c>
      <c r="D394" s="9" t="s">
        <v>15</v>
      </c>
      <c r="E394" s="276"/>
      <c r="F394" s="9"/>
      <c r="G394" s="9"/>
      <c r="H394" s="9"/>
      <c r="I394" s="9">
        <v>6</v>
      </c>
      <c r="J394" s="9">
        <v>6</v>
      </c>
      <c r="K394" s="9">
        <v>1</v>
      </c>
      <c r="L394" s="275"/>
      <c r="M394" s="9"/>
      <c r="N394" s="277"/>
      <c r="O394" s="277"/>
      <c r="P394" s="278">
        <v>8</v>
      </c>
      <c r="Q394" s="279" t="s">
        <v>4</v>
      </c>
      <c r="R394" s="280"/>
      <c r="S394" s="277"/>
      <c r="T394" s="281"/>
      <c r="U394" s="9"/>
      <c r="V394" s="9">
        <v>2</v>
      </c>
      <c r="W394" s="9"/>
      <c r="X394" s="9">
        <v>2</v>
      </c>
      <c r="Y394" s="9"/>
      <c r="Z394" s="9">
        <v>2</v>
      </c>
      <c r="AA394" s="9">
        <v>2</v>
      </c>
      <c r="AB394" s="9"/>
      <c r="AC394" s="9"/>
      <c r="AD394" s="9">
        <v>2</v>
      </c>
      <c r="AE394" s="9"/>
      <c r="AF394" s="9"/>
      <c r="AG394" s="9"/>
      <c r="AH394" s="9"/>
      <c r="AI394" s="282"/>
      <c r="AJ394" s="31" t="s">
        <v>2098</v>
      </c>
      <c r="AK394" s="275"/>
      <c r="AL394" s="280"/>
    </row>
    <row r="395" spans="1:38" ht="30" x14ac:dyDescent="0.25">
      <c r="A395" s="31" t="s">
        <v>2149</v>
      </c>
      <c r="B395" s="275" t="s">
        <v>361</v>
      </c>
      <c r="C395" s="9" t="s">
        <v>1088</v>
      </c>
      <c r="D395" s="9"/>
      <c r="E395" s="276"/>
      <c r="F395" s="9"/>
      <c r="G395" s="9"/>
      <c r="H395" s="9"/>
      <c r="I395" s="9"/>
      <c r="J395" s="9"/>
      <c r="K395" s="9"/>
      <c r="L395" s="275"/>
      <c r="M395" s="9"/>
      <c r="N395" s="277"/>
      <c r="O395" s="277"/>
      <c r="P395" s="278"/>
      <c r="Q395" s="279">
        <v>44985</v>
      </c>
      <c r="R395" s="280"/>
      <c r="S395" s="277"/>
      <c r="T395" s="281"/>
      <c r="U395" s="9"/>
      <c r="V395" s="9"/>
      <c r="W395" s="9"/>
      <c r="X395" s="9"/>
      <c r="Y395" s="9"/>
      <c r="Z395" s="9"/>
      <c r="AA395" s="9"/>
      <c r="AB395" s="9"/>
      <c r="AC395" s="9"/>
      <c r="AD395" s="9"/>
      <c r="AE395" s="9"/>
      <c r="AF395" s="9"/>
      <c r="AG395" s="9"/>
      <c r="AH395" s="9"/>
      <c r="AI395" s="282"/>
      <c r="AJ395" s="31" t="s">
        <v>885</v>
      </c>
      <c r="AK395" s="275"/>
      <c r="AL395" s="280"/>
    </row>
    <row r="396" spans="1:38" ht="30" x14ac:dyDescent="0.25">
      <c r="A396" s="31" t="s">
        <v>656</v>
      </c>
      <c r="B396" s="275" t="s">
        <v>286</v>
      </c>
      <c r="C396" s="9" t="s">
        <v>1089</v>
      </c>
      <c r="D396" s="9"/>
      <c r="E396" s="276"/>
      <c r="F396" s="9"/>
      <c r="G396" s="9"/>
      <c r="H396" s="9"/>
      <c r="I396" s="9"/>
      <c r="J396" s="9"/>
      <c r="K396" s="9"/>
      <c r="L396" s="275"/>
      <c r="M396" s="9"/>
      <c r="N396" s="277"/>
      <c r="O396" s="277"/>
      <c r="P396" s="278"/>
      <c r="Q396" s="279">
        <v>46023</v>
      </c>
      <c r="R396" s="280"/>
      <c r="S396" s="277"/>
      <c r="T396" s="281"/>
      <c r="U396" s="9"/>
      <c r="V396" s="9"/>
      <c r="W396" s="9"/>
      <c r="X396" s="9"/>
      <c r="Y396" s="9"/>
      <c r="Z396" s="9"/>
      <c r="AA396" s="9"/>
      <c r="AB396" s="9"/>
      <c r="AC396" s="9"/>
      <c r="AD396" s="9"/>
      <c r="AE396" s="9"/>
      <c r="AF396" s="9"/>
      <c r="AG396" s="9"/>
      <c r="AH396" s="9"/>
      <c r="AI396" s="282"/>
      <c r="AJ396" s="31" t="s">
        <v>886</v>
      </c>
      <c r="AK396" s="275"/>
      <c r="AL396" s="280"/>
    </row>
    <row r="397" spans="1:38" x14ac:dyDescent="0.25">
      <c r="A397" s="31" t="s">
        <v>1323</v>
      </c>
      <c r="B397" s="275" t="s">
        <v>321</v>
      </c>
      <c r="C397" s="9" t="s">
        <v>1452</v>
      </c>
      <c r="D397" s="9" t="s">
        <v>16</v>
      </c>
      <c r="E397" s="276"/>
      <c r="F397" s="9"/>
      <c r="G397" s="9" t="s">
        <v>19</v>
      </c>
      <c r="H397" s="9"/>
      <c r="I397" s="9"/>
      <c r="J397" s="9"/>
      <c r="K397" s="9"/>
      <c r="L397" s="275"/>
      <c r="M397" s="9"/>
      <c r="N397" s="277"/>
      <c r="O397" s="277"/>
      <c r="P397" s="278">
        <v>0</v>
      </c>
      <c r="Q397" s="279" t="s">
        <v>4</v>
      </c>
      <c r="R397" s="280"/>
      <c r="S397" s="277"/>
      <c r="T397" s="281"/>
      <c r="U397" s="9"/>
      <c r="V397" s="9"/>
      <c r="W397" s="9">
        <v>1</v>
      </c>
      <c r="X397" s="9"/>
      <c r="Y397" s="9"/>
      <c r="Z397" s="9"/>
      <c r="AA397" s="9"/>
      <c r="AB397" s="9"/>
      <c r="AC397" s="9"/>
      <c r="AD397" s="9"/>
      <c r="AE397" s="9"/>
      <c r="AF397" s="9"/>
      <c r="AG397" s="9"/>
      <c r="AH397" s="9"/>
      <c r="AI397" s="282"/>
      <c r="AJ397" s="31" t="s">
        <v>1552</v>
      </c>
      <c r="AK397" s="275"/>
      <c r="AL397" s="280"/>
    </row>
    <row r="398" spans="1:38" ht="30" x14ac:dyDescent="0.25">
      <c r="A398" s="31" t="s">
        <v>1324</v>
      </c>
      <c r="B398" s="275" t="s">
        <v>321</v>
      </c>
      <c r="C398" s="9" t="s">
        <v>1453</v>
      </c>
      <c r="D398" s="9" t="s">
        <v>16</v>
      </c>
      <c r="E398" s="276"/>
      <c r="F398" s="9"/>
      <c r="G398" s="9"/>
      <c r="H398" s="9"/>
      <c r="I398" s="9"/>
      <c r="J398" s="9"/>
      <c r="K398" s="9"/>
      <c r="L398" s="275"/>
      <c r="M398" s="9"/>
      <c r="N398" s="277"/>
      <c r="O398" s="277"/>
      <c r="P398" s="278">
        <v>47</v>
      </c>
      <c r="Q398" s="279" t="s">
        <v>4</v>
      </c>
      <c r="R398" s="280"/>
      <c r="S398" s="277"/>
      <c r="T398" s="281"/>
      <c r="U398" s="9"/>
      <c r="V398" s="9">
        <v>1</v>
      </c>
      <c r="W398" s="9">
        <v>1</v>
      </c>
      <c r="X398" s="9"/>
      <c r="Y398" s="9"/>
      <c r="Z398" s="9"/>
      <c r="AA398" s="9"/>
      <c r="AB398" s="9"/>
      <c r="AC398" s="9"/>
      <c r="AD398" s="9"/>
      <c r="AE398" s="9"/>
      <c r="AF398" s="9"/>
      <c r="AG398" s="9"/>
      <c r="AH398" s="9"/>
      <c r="AI398" s="282"/>
      <c r="AJ398" s="31" t="s">
        <v>1533</v>
      </c>
      <c r="AK398" s="275"/>
      <c r="AL398" s="280"/>
    </row>
    <row r="399" spans="1:38" ht="45" x14ac:dyDescent="0.25">
      <c r="A399" s="31" t="s">
        <v>657</v>
      </c>
      <c r="B399" s="275" t="s">
        <v>299</v>
      </c>
      <c r="C399" s="9" t="s">
        <v>1090</v>
      </c>
      <c r="D399" s="9"/>
      <c r="E399" s="276"/>
      <c r="F399" s="9"/>
      <c r="G399" s="9"/>
      <c r="H399" s="9"/>
      <c r="I399" s="9"/>
      <c r="J399" s="9"/>
      <c r="K399" s="9"/>
      <c r="L399" s="275"/>
      <c r="M399" s="9"/>
      <c r="N399" s="277"/>
      <c r="O399" s="277"/>
      <c r="P399" s="278"/>
      <c r="Q399" s="279">
        <v>46326</v>
      </c>
      <c r="R399" s="280"/>
      <c r="S399" s="277"/>
      <c r="T399" s="281"/>
      <c r="U399" s="9"/>
      <c r="V399" s="9"/>
      <c r="W399" s="9"/>
      <c r="X399" s="9"/>
      <c r="Y399" s="9"/>
      <c r="Z399" s="9"/>
      <c r="AA399" s="9"/>
      <c r="AB399" s="9"/>
      <c r="AC399" s="9"/>
      <c r="AD399" s="9"/>
      <c r="AE399" s="9"/>
      <c r="AF399" s="9"/>
      <c r="AG399" s="9"/>
      <c r="AH399" s="9"/>
      <c r="AI399" s="282"/>
      <c r="AJ399" s="31" t="s">
        <v>854</v>
      </c>
      <c r="AK399" s="275"/>
      <c r="AL399" s="280"/>
    </row>
    <row r="400" spans="1:38" x14ac:dyDescent="0.25">
      <c r="A400" s="31" t="s">
        <v>1669</v>
      </c>
      <c r="B400" s="275" t="s">
        <v>310</v>
      </c>
      <c r="C400" s="9" t="s">
        <v>1911</v>
      </c>
      <c r="D400" s="9" t="s">
        <v>15</v>
      </c>
      <c r="E400" s="276"/>
      <c r="F400" s="9"/>
      <c r="G400" s="9"/>
      <c r="H400" s="9"/>
      <c r="I400" s="9"/>
      <c r="J400" s="9"/>
      <c r="K400" s="9"/>
      <c r="L400" s="275"/>
      <c r="M400" s="9"/>
      <c r="N400" s="277"/>
      <c r="O400" s="277"/>
      <c r="P400" s="278">
        <v>0</v>
      </c>
      <c r="Q400" s="279" t="s">
        <v>4</v>
      </c>
      <c r="R400" s="280"/>
      <c r="S400" s="277"/>
      <c r="T400" s="281"/>
      <c r="U400" s="9"/>
      <c r="V400" s="9">
        <v>2</v>
      </c>
      <c r="W400" s="9">
        <v>2</v>
      </c>
      <c r="X400" s="9"/>
      <c r="Y400" s="9">
        <v>2</v>
      </c>
      <c r="Z400" s="9"/>
      <c r="AA400" s="9">
        <v>2</v>
      </c>
      <c r="AB400" s="9">
        <v>2</v>
      </c>
      <c r="AC400" s="9"/>
      <c r="AD400" s="9">
        <v>2</v>
      </c>
      <c r="AE400" s="9"/>
      <c r="AF400" s="9"/>
      <c r="AG400" s="9">
        <v>2</v>
      </c>
      <c r="AH400" s="9"/>
      <c r="AI400" s="282"/>
      <c r="AJ400" s="31" t="s">
        <v>2081</v>
      </c>
      <c r="AK400" s="275"/>
      <c r="AL400" s="280"/>
    </row>
    <row r="401" spans="1:38" x14ac:dyDescent="0.25">
      <c r="A401" s="31" t="s">
        <v>1668</v>
      </c>
      <c r="B401" s="275" t="s">
        <v>379</v>
      </c>
      <c r="C401" s="9" t="s">
        <v>1910</v>
      </c>
      <c r="D401" s="9" t="s">
        <v>15</v>
      </c>
      <c r="E401" s="276"/>
      <c r="F401" s="9"/>
      <c r="G401" s="9"/>
      <c r="H401" s="9"/>
      <c r="I401" s="9"/>
      <c r="J401" s="9"/>
      <c r="K401" s="9"/>
      <c r="L401" s="275"/>
      <c r="M401" s="9"/>
      <c r="N401" s="277"/>
      <c r="O401" s="277"/>
      <c r="P401" s="278">
        <v>0</v>
      </c>
      <c r="Q401" s="279" t="s">
        <v>4</v>
      </c>
      <c r="R401" s="280"/>
      <c r="S401" s="277"/>
      <c r="T401" s="281"/>
      <c r="U401" s="9"/>
      <c r="V401" s="9">
        <v>2</v>
      </c>
      <c r="W401" s="9">
        <v>2</v>
      </c>
      <c r="X401" s="9"/>
      <c r="Y401" s="9">
        <v>2</v>
      </c>
      <c r="Z401" s="9"/>
      <c r="AA401" s="9">
        <v>2</v>
      </c>
      <c r="AB401" s="9">
        <v>2</v>
      </c>
      <c r="AC401" s="9"/>
      <c r="AD401" s="9">
        <v>2</v>
      </c>
      <c r="AE401" s="9"/>
      <c r="AF401" s="9"/>
      <c r="AG401" s="9">
        <v>2</v>
      </c>
      <c r="AH401" s="9"/>
      <c r="AI401" s="282"/>
      <c r="AJ401" s="31" t="s">
        <v>2081</v>
      </c>
      <c r="AK401" s="275"/>
      <c r="AL401" s="280"/>
    </row>
    <row r="402" spans="1:38" x14ac:dyDescent="0.25">
      <c r="A402" s="31" t="s">
        <v>1325</v>
      </c>
      <c r="B402" s="275" t="s">
        <v>1396</v>
      </c>
      <c r="C402" s="9" t="s">
        <v>1454</v>
      </c>
      <c r="D402" s="9" t="s">
        <v>16</v>
      </c>
      <c r="E402" s="276"/>
      <c r="F402" s="9"/>
      <c r="G402" s="9"/>
      <c r="H402" s="9"/>
      <c r="I402" s="9"/>
      <c r="J402" s="9"/>
      <c r="K402" s="9"/>
      <c r="L402" s="275"/>
      <c r="M402" s="9"/>
      <c r="N402" s="277"/>
      <c r="O402" s="277" t="s">
        <v>3</v>
      </c>
      <c r="P402" s="278">
        <v>0</v>
      </c>
      <c r="Q402" s="279" t="s">
        <v>4</v>
      </c>
      <c r="R402" s="280"/>
      <c r="S402" s="277"/>
      <c r="T402" s="281"/>
      <c r="U402" s="9"/>
      <c r="V402" s="9"/>
      <c r="W402" s="9">
        <v>2</v>
      </c>
      <c r="X402" s="9"/>
      <c r="Y402" s="9"/>
      <c r="Z402" s="9"/>
      <c r="AA402" s="9"/>
      <c r="AB402" s="9"/>
      <c r="AC402" s="9"/>
      <c r="AD402" s="9"/>
      <c r="AE402" s="9"/>
      <c r="AF402" s="9"/>
      <c r="AG402" s="9"/>
      <c r="AH402" s="9"/>
      <c r="AI402" s="282"/>
      <c r="AJ402" s="31" t="s">
        <v>1553</v>
      </c>
      <c r="AK402" s="275"/>
      <c r="AL402" s="280"/>
    </row>
    <row r="403" spans="1:38" x14ac:dyDescent="0.25">
      <c r="A403" s="31" t="s">
        <v>1670</v>
      </c>
      <c r="B403" s="275" t="s">
        <v>273</v>
      </c>
      <c r="C403" s="9" t="s">
        <v>1912</v>
      </c>
      <c r="D403" s="9" t="s">
        <v>15</v>
      </c>
      <c r="E403" s="276"/>
      <c r="F403" s="9"/>
      <c r="G403" s="9"/>
      <c r="H403" s="9"/>
      <c r="I403" s="9"/>
      <c r="J403" s="9"/>
      <c r="K403" s="9"/>
      <c r="L403" s="275"/>
      <c r="M403" s="9"/>
      <c r="N403" s="277"/>
      <c r="O403" s="277"/>
      <c r="P403" s="278">
        <v>1</v>
      </c>
      <c r="Q403" s="279" t="s">
        <v>4</v>
      </c>
      <c r="R403" s="280"/>
      <c r="S403" s="277"/>
      <c r="T403" s="281"/>
      <c r="U403" s="9"/>
      <c r="V403" s="9"/>
      <c r="W403" s="9"/>
      <c r="X403" s="9"/>
      <c r="Y403" s="9">
        <v>2</v>
      </c>
      <c r="Z403" s="9"/>
      <c r="AA403" s="9"/>
      <c r="AB403" s="9"/>
      <c r="AC403" s="9"/>
      <c r="AD403" s="9"/>
      <c r="AE403" s="9"/>
      <c r="AF403" s="9"/>
      <c r="AG403" s="9">
        <v>2</v>
      </c>
      <c r="AH403" s="9"/>
      <c r="AI403" s="282"/>
      <c r="AJ403" s="31" t="s">
        <v>2072</v>
      </c>
      <c r="AK403" s="275"/>
      <c r="AL403" s="280"/>
    </row>
    <row r="404" spans="1:38" ht="45" x14ac:dyDescent="0.25">
      <c r="A404" s="31" t="s">
        <v>417</v>
      </c>
      <c r="B404" s="275" t="s">
        <v>418</v>
      </c>
      <c r="C404" s="9" t="s">
        <v>419</v>
      </c>
      <c r="D404" s="9"/>
      <c r="E404" s="276"/>
      <c r="F404" s="9"/>
      <c r="G404" s="9"/>
      <c r="H404" s="9"/>
      <c r="I404" s="9"/>
      <c r="J404" s="9"/>
      <c r="K404" s="9"/>
      <c r="L404" s="275"/>
      <c r="M404" s="9"/>
      <c r="N404" s="277"/>
      <c r="O404" s="277" t="s">
        <v>3</v>
      </c>
      <c r="P404" s="278"/>
      <c r="Q404" s="279">
        <v>45947</v>
      </c>
      <c r="R404" s="280"/>
      <c r="S404" s="277"/>
      <c r="T404" s="281"/>
      <c r="U404" s="9"/>
      <c r="V404" s="9"/>
      <c r="W404" s="9"/>
      <c r="X404" s="9"/>
      <c r="Y404" s="9"/>
      <c r="Z404" s="9"/>
      <c r="AA404" s="9"/>
      <c r="AB404" s="9"/>
      <c r="AC404" s="9"/>
      <c r="AD404" s="9"/>
      <c r="AE404" s="9"/>
      <c r="AF404" s="9"/>
      <c r="AG404" s="9"/>
      <c r="AH404" s="9"/>
      <c r="AI404" s="282"/>
      <c r="AJ404" s="31" t="s">
        <v>887</v>
      </c>
      <c r="AK404" s="275"/>
      <c r="AL404" s="280"/>
    </row>
    <row r="405" spans="1:38" ht="45" x14ac:dyDescent="0.25">
      <c r="A405" s="31" t="s">
        <v>420</v>
      </c>
      <c r="B405" s="275" t="s">
        <v>310</v>
      </c>
      <c r="C405" s="9" t="s">
        <v>421</v>
      </c>
      <c r="D405" s="9" t="s">
        <v>15</v>
      </c>
      <c r="E405" s="276"/>
      <c r="F405" s="9" t="s">
        <v>3</v>
      </c>
      <c r="G405" s="9" t="s">
        <v>19</v>
      </c>
      <c r="H405" s="9">
        <v>6</v>
      </c>
      <c r="I405" s="9"/>
      <c r="J405" s="9"/>
      <c r="K405" s="9">
        <v>3</v>
      </c>
      <c r="L405" s="275" t="s">
        <v>422</v>
      </c>
      <c r="M405" s="9"/>
      <c r="N405" s="277"/>
      <c r="O405" s="277"/>
      <c r="P405" s="278">
        <v>5</v>
      </c>
      <c r="Q405" s="279">
        <v>45658</v>
      </c>
      <c r="R405" s="280"/>
      <c r="S405" s="277"/>
      <c r="T405" s="281"/>
      <c r="U405" s="9"/>
      <c r="V405" s="9"/>
      <c r="W405" s="9"/>
      <c r="X405" s="9">
        <v>3</v>
      </c>
      <c r="Y405" s="9"/>
      <c r="Z405" s="9">
        <v>3</v>
      </c>
      <c r="AA405" s="9"/>
      <c r="AB405" s="9"/>
      <c r="AC405" s="9"/>
      <c r="AD405" s="9"/>
      <c r="AE405" s="9"/>
      <c r="AF405" s="9"/>
      <c r="AG405" s="9"/>
      <c r="AH405" s="9"/>
      <c r="AI405" s="282"/>
      <c r="AJ405" s="31" t="s">
        <v>888</v>
      </c>
      <c r="AK405" s="275"/>
      <c r="AL405" s="280"/>
    </row>
    <row r="406" spans="1:38" x14ac:dyDescent="0.25">
      <c r="A406" s="31" t="s">
        <v>1671</v>
      </c>
      <c r="B406" s="275" t="s">
        <v>310</v>
      </c>
      <c r="C406" s="9" t="s">
        <v>1913</v>
      </c>
      <c r="D406" s="9" t="s">
        <v>15</v>
      </c>
      <c r="E406" s="276"/>
      <c r="F406" s="9"/>
      <c r="G406" s="9" t="s">
        <v>19</v>
      </c>
      <c r="H406" s="9"/>
      <c r="I406" s="9"/>
      <c r="J406" s="9"/>
      <c r="K406" s="9"/>
      <c r="L406" s="275"/>
      <c r="M406" s="9"/>
      <c r="N406" s="277"/>
      <c r="O406" s="277"/>
      <c r="P406" s="278">
        <v>0</v>
      </c>
      <c r="Q406" s="279" t="s">
        <v>4</v>
      </c>
      <c r="R406" s="280"/>
      <c r="S406" s="277"/>
      <c r="T406" s="281"/>
      <c r="U406" s="9"/>
      <c r="V406" s="9"/>
      <c r="W406" s="9"/>
      <c r="X406" s="9"/>
      <c r="Y406" s="9"/>
      <c r="Z406" s="9"/>
      <c r="AA406" s="9"/>
      <c r="AB406" s="9"/>
      <c r="AC406" s="9"/>
      <c r="AD406" s="9"/>
      <c r="AE406" s="9"/>
      <c r="AF406" s="9"/>
      <c r="AG406" s="9"/>
      <c r="AH406" s="9">
        <v>2</v>
      </c>
      <c r="AI406" s="282"/>
      <c r="AJ406" s="31" t="s">
        <v>2112</v>
      </c>
      <c r="AK406" s="275"/>
      <c r="AL406" s="280"/>
    </row>
    <row r="407" spans="1:38" x14ac:dyDescent="0.25">
      <c r="A407" s="31" t="s">
        <v>658</v>
      </c>
      <c r="B407" s="275" t="s">
        <v>280</v>
      </c>
      <c r="C407" s="9" t="s">
        <v>1914</v>
      </c>
      <c r="D407" s="9" t="s">
        <v>15</v>
      </c>
      <c r="E407" s="276"/>
      <c r="F407" s="9"/>
      <c r="G407" s="9" t="s">
        <v>19</v>
      </c>
      <c r="H407" s="9">
        <v>6</v>
      </c>
      <c r="I407" s="9"/>
      <c r="J407" s="9"/>
      <c r="K407" s="9">
        <v>1</v>
      </c>
      <c r="L407" s="275"/>
      <c r="M407" s="9"/>
      <c r="N407" s="277"/>
      <c r="O407" s="277"/>
      <c r="P407" s="278">
        <v>0</v>
      </c>
      <c r="Q407" s="279" t="s">
        <v>4</v>
      </c>
      <c r="R407" s="280"/>
      <c r="S407" s="277"/>
      <c r="T407" s="281"/>
      <c r="U407" s="9"/>
      <c r="V407" s="9"/>
      <c r="W407" s="9"/>
      <c r="X407" s="9"/>
      <c r="Y407" s="9"/>
      <c r="Z407" s="9"/>
      <c r="AA407" s="9"/>
      <c r="AB407" s="9"/>
      <c r="AC407" s="9"/>
      <c r="AD407" s="9"/>
      <c r="AE407" s="9"/>
      <c r="AF407" s="9"/>
      <c r="AG407" s="9"/>
      <c r="AH407" s="9">
        <v>2</v>
      </c>
      <c r="AI407" s="282"/>
      <c r="AJ407" s="31" t="s">
        <v>2112</v>
      </c>
      <c r="AK407" s="275" t="s">
        <v>938</v>
      </c>
      <c r="AL407" s="280"/>
    </row>
    <row r="408" spans="1:38" ht="75" x14ac:dyDescent="0.25">
      <c r="A408" s="31" t="s">
        <v>423</v>
      </c>
      <c r="B408" s="275" t="s">
        <v>294</v>
      </c>
      <c r="C408" s="9" t="s">
        <v>424</v>
      </c>
      <c r="D408" s="9"/>
      <c r="E408" s="276"/>
      <c r="F408" s="9"/>
      <c r="G408" s="9"/>
      <c r="H408" s="9"/>
      <c r="I408" s="9"/>
      <c r="J408" s="9"/>
      <c r="K408" s="9"/>
      <c r="L408" s="275"/>
      <c r="M408" s="9"/>
      <c r="N408" s="277"/>
      <c r="O408" s="277"/>
      <c r="P408" s="278"/>
      <c r="Q408" s="279">
        <v>45604</v>
      </c>
      <c r="R408" s="280"/>
      <c r="S408" s="277"/>
      <c r="T408" s="281"/>
      <c r="U408" s="9"/>
      <c r="V408" s="9"/>
      <c r="W408" s="9"/>
      <c r="X408" s="9"/>
      <c r="Y408" s="9"/>
      <c r="Z408" s="9"/>
      <c r="AA408" s="9"/>
      <c r="AB408" s="9"/>
      <c r="AC408" s="9"/>
      <c r="AD408" s="9"/>
      <c r="AE408" s="9"/>
      <c r="AF408" s="9"/>
      <c r="AG408" s="9"/>
      <c r="AH408" s="9"/>
      <c r="AI408" s="282"/>
      <c r="AJ408" s="31" t="s">
        <v>889</v>
      </c>
      <c r="AK408" s="275"/>
      <c r="AL408" s="280"/>
    </row>
    <row r="409" spans="1:38" ht="30" x14ac:dyDescent="0.25">
      <c r="A409" s="31" t="s">
        <v>2150</v>
      </c>
      <c r="B409" s="275" t="s">
        <v>286</v>
      </c>
      <c r="C409" s="9" t="s">
        <v>425</v>
      </c>
      <c r="D409" s="9"/>
      <c r="E409" s="276"/>
      <c r="F409" s="9"/>
      <c r="G409" s="9"/>
      <c r="H409" s="9"/>
      <c r="I409" s="9"/>
      <c r="J409" s="9"/>
      <c r="K409" s="9"/>
      <c r="L409" s="275"/>
      <c r="M409" s="9"/>
      <c r="N409" s="277"/>
      <c r="O409" s="277"/>
      <c r="P409" s="278"/>
      <c r="Q409" s="279">
        <v>45604</v>
      </c>
      <c r="R409" s="280"/>
      <c r="S409" s="277"/>
      <c r="T409" s="281"/>
      <c r="U409" s="9"/>
      <c r="V409" s="9"/>
      <c r="W409" s="9"/>
      <c r="X409" s="9"/>
      <c r="Y409" s="9"/>
      <c r="Z409" s="9"/>
      <c r="AA409" s="9"/>
      <c r="AB409" s="9"/>
      <c r="AC409" s="9"/>
      <c r="AD409" s="9"/>
      <c r="AE409" s="9"/>
      <c r="AF409" s="9"/>
      <c r="AG409" s="9"/>
      <c r="AH409" s="9"/>
      <c r="AI409" s="282"/>
      <c r="AJ409" s="31" t="s">
        <v>889</v>
      </c>
      <c r="AK409" s="275"/>
      <c r="AL409" s="280"/>
    </row>
    <row r="410" spans="1:38" x14ac:dyDescent="0.25">
      <c r="A410" s="31" t="s">
        <v>2194</v>
      </c>
      <c r="B410" s="275" t="s">
        <v>280</v>
      </c>
      <c r="C410" s="9" t="s">
        <v>2271</v>
      </c>
      <c r="D410" s="9" t="s">
        <v>17</v>
      </c>
      <c r="E410" s="276"/>
      <c r="F410" s="9"/>
      <c r="G410" s="9"/>
      <c r="H410" s="9">
        <v>20</v>
      </c>
      <c r="I410" s="9"/>
      <c r="J410" s="9"/>
      <c r="K410" s="9"/>
      <c r="L410" s="275"/>
      <c r="M410" s="9"/>
      <c r="N410" s="277"/>
      <c r="O410" s="277"/>
      <c r="P410" s="278">
        <v>19</v>
      </c>
      <c r="Q410" s="279" t="s">
        <v>4</v>
      </c>
      <c r="R410" s="280"/>
      <c r="S410" s="277"/>
      <c r="T410" s="281">
        <v>3</v>
      </c>
      <c r="U410" s="9">
        <v>3</v>
      </c>
      <c r="V410" s="9"/>
      <c r="W410" s="9"/>
      <c r="X410" s="9"/>
      <c r="Y410" s="9">
        <v>1</v>
      </c>
      <c r="Z410" s="9"/>
      <c r="AA410" s="9"/>
      <c r="AB410" s="9"/>
      <c r="AC410" s="9"/>
      <c r="AD410" s="9"/>
      <c r="AE410" s="9"/>
      <c r="AF410" s="9"/>
      <c r="AG410" s="9"/>
      <c r="AH410" s="9"/>
      <c r="AI410" s="282"/>
      <c r="AJ410" s="31" t="s">
        <v>801</v>
      </c>
      <c r="AK410" s="275"/>
      <c r="AL410" s="280"/>
    </row>
    <row r="411" spans="1:38" ht="45" x14ac:dyDescent="0.25">
      <c r="A411" s="31" t="s">
        <v>2195</v>
      </c>
      <c r="B411" s="275" t="s">
        <v>280</v>
      </c>
      <c r="C411" s="9" t="s">
        <v>2272</v>
      </c>
      <c r="D411" s="9" t="s">
        <v>17</v>
      </c>
      <c r="E411" s="276"/>
      <c r="F411" s="9"/>
      <c r="G411" s="9"/>
      <c r="H411" s="9"/>
      <c r="I411" s="9"/>
      <c r="J411" s="9"/>
      <c r="K411" s="9">
        <v>1</v>
      </c>
      <c r="L411" s="275" t="s">
        <v>2383</v>
      </c>
      <c r="M411" s="9"/>
      <c r="N411" s="277"/>
      <c r="O411" s="277"/>
      <c r="P411" s="278">
        <v>18</v>
      </c>
      <c r="Q411" s="279" t="s">
        <v>4</v>
      </c>
      <c r="R411" s="280"/>
      <c r="S411" s="277"/>
      <c r="T411" s="281"/>
      <c r="U411" s="9"/>
      <c r="V411" s="9">
        <v>3</v>
      </c>
      <c r="W411" s="9">
        <v>3</v>
      </c>
      <c r="X411" s="9"/>
      <c r="Y411" s="9">
        <v>1</v>
      </c>
      <c r="Z411" s="9"/>
      <c r="AA411" s="9"/>
      <c r="AB411" s="9"/>
      <c r="AC411" s="9"/>
      <c r="AD411" s="9"/>
      <c r="AE411" s="9"/>
      <c r="AF411" s="9"/>
      <c r="AG411" s="9">
        <v>3</v>
      </c>
      <c r="AH411" s="9"/>
      <c r="AI411" s="282"/>
      <c r="AJ411" s="31" t="s">
        <v>801</v>
      </c>
      <c r="AK411" s="275"/>
      <c r="AL411" s="280"/>
    </row>
    <row r="412" spans="1:38" ht="45" x14ac:dyDescent="0.25">
      <c r="A412" s="31" t="s">
        <v>2382</v>
      </c>
      <c r="B412" s="275" t="s">
        <v>280</v>
      </c>
      <c r="C412" s="9" t="s">
        <v>2272</v>
      </c>
      <c r="D412" s="9" t="s">
        <v>17</v>
      </c>
      <c r="E412" s="276"/>
      <c r="F412" s="9"/>
      <c r="G412" s="9"/>
      <c r="H412" s="9"/>
      <c r="I412" s="9"/>
      <c r="J412" s="9"/>
      <c r="K412" s="9"/>
      <c r="L412" s="275" t="s">
        <v>2384</v>
      </c>
      <c r="M412" s="9"/>
      <c r="N412" s="277"/>
      <c r="O412" s="277"/>
      <c r="P412" s="278">
        <v>18</v>
      </c>
      <c r="Q412" s="279" t="s">
        <v>4</v>
      </c>
      <c r="R412" s="280"/>
      <c r="S412" s="277"/>
      <c r="T412" s="281"/>
      <c r="U412" s="9"/>
      <c r="V412" s="9"/>
      <c r="W412" s="9"/>
      <c r="X412" s="9"/>
      <c r="Y412" s="9"/>
      <c r="Z412" s="9"/>
      <c r="AA412" s="9"/>
      <c r="AB412" s="9"/>
      <c r="AC412" s="9"/>
      <c r="AD412" s="9"/>
      <c r="AE412" s="9"/>
      <c r="AF412" s="9"/>
      <c r="AG412" s="9">
        <v>3</v>
      </c>
      <c r="AH412" s="9"/>
      <c r="AI412" s="282"/>
      <c r="AJ412" s="31" t="s">
        <v>801</v>
      </c>
      <c r="AK412" s="275"/>
      <c r="AL412" s="280"/>
    </row>
    <row r="413" spans="1:38" ht="45" x14ac:dyDescent="0.25">
      <c r="A413" s="31" t="s">
        <v>2381</v>
      </c>
      <c r="B413" s="275" t="s">
        <v>280</v>
      </c>
      <c r="C413" s="9" t="s">
        <v>2272</v>
      </c>
      <c r="D413" s="9" t="s">
        <v>17</v>
      </c>
      <c r="E413" s="276"/>
      <c r="F413" s="9"/>
      <c r="G413" s="9"/>
      <c r="H413" s="9">
        <v>6</v>
      </c>
      <c r="I413" s="9"/>
      <c r="J413" s="9"/>
      <c r="K413" s="9">
        <v>1</v>
      </c>
      <c r="L413" s="275" t="s">
        <v>2384</v>
      </c>
      <c r="M413" s="9"/>
      <c r="N413" s="277"/>
      <c r="O413" s="277"/>
      <c r="P413" s="278">
        <v>18</v>
      </c>
      <c r="Q413" s="279" t="s">
        <v>4</v>
      </c>
      <c r="R413" s="280"/>
      <c r="S413" s="277"/>
      <c r="T413" s="281"/>
      <c r="U413" s="9"/>
      <c r="V413" s="9"/>
      <c r="W413" s="9"/>
      <c r="X413" s="9"/>
      <c r="Y413" s="9"/>
      <c r="Z413" s="9"/>
      <c r="AA413" s="9"/>
      <c r="AB413" s="9"/>
      <c r="AC413" s="9"/>
      <c r="AD413" s="9"/>
      <c r="AE413" s="9"/>
      <c r="AF413" s="9"/>
      <c r="AG413" s="9">
        <v>3</v>
      </c>
      <c r="AH413" s="9"/>
      <c r="AI413" s="282"/>
      <c r="AJ413" s="31" t="s">
        <v>801</v>
      </c>
      <c r="AK413" s="275"/>
      <c r="AL413" s="280"/>
    </row>
    <row r="414" spans="1:38" ht="30" x14ac:dyDescent="0.25">
      <c r="A414" s="31" t="s">
        <v>426</v>
      </c>
      <c r="B414" s="275" t="s">
        <v>286</v>
      </c>
      <c r="C414" s="9" t="s">
        <v>427</v>
      </c>
      <c r="D414" s="9"/>
      <c r="E414" s="276"/>
      <c r="F414" s="9"/>
      <c r="G414" s="9"/>
      <c r="H414" s="9"/>
      <c r="I414" s="9"/>
      <c r="J414" s="9"/>
      <c r="K414" s="9"/>
      <c r="L414" s="275"/>
      <c r="M414" s="9"/>
      <c r="N414" s="277"/>
      <c r="O414" s="277"/>
      <c r="P414" s="278"/>
      <c r="Q414" s="279">
        <v>45535</v>
      </c>
      <c r="R414" s="280"/>
      <c r="S414" s="277"/>
      <c r="T414" s="281"/>
      <c r="U414" s="9"/>
      <c r="V414" s="9"/>
      <c r="W414" s="9"/>
      <c r="X414" s="9"/>
      <c r="Y414" s="9"/>
      <c r="Z414" s="9"/>
      <c r="AA414" s="9"/>
      <c r="AB414" s="9"/>
      <c r="AC414" s="9"/>
      <c r="AD414" s="9"/>
      <c r="AE414" s="9"/>
      <c r="AF414" s="9"/>
      <c r="AG414" s="9"/>
      <c r="AH414" s="9"/>
      <c r="AI414" s="282"/>
      <c r="AJ414" s="31" t="s">
        <v>801</v>
      </c>
      <c r="AK414" s="275"/>
      <c r="AL414" s="280"/>
    </row>
    <row r="415" spans="1:38" ht="60" x14ac:dyDescent="0.25">
      <c r="A415" s="31" t="s">
        <v>659</v>
      </c>
      <c r="B415" s="275" t="s">
        <v>957</v>
      </c>
      <c r="C415" s="9" t="s">
        <v>1092</v>
      </c>
      <c r="D415" s="9"/>
      <c r="E415" s="276"/>
      <c r="F415" s="9"/>
      <c r="G415" s="9"/>
      <c r="H415" s="9"/>
      <c r="I415" s="9"/>
      <c r="J415" s="9"/>
      <c r="K415" s="9"/>
      <c r="L415" s="275"/>
      <c r="M415" s="9"/>
      <c r="N415" s="277"/>
      <c r="O415" s="277"/>
      <c r="P415" s="278"/>
      <c r="Q415" s="279">
        <v>45214</v>
      </c>
      <c r="R415" s="280"/>
      <c r="S415" s="277"/>
      <c r="T415" s="281"/>
      <c r="U415" s="9"/>
      <c r="V415" s="9"/>
      <c r="W415" s="9"/>
      <c r="X415" s="9"/>
      <c r="Y415" s="9"/>
      <c r="Z415" s="9"/>
      <c r="AA415" s="9"/>
      <c r="AB415" s="9"/>
      <c r="AC415" s="9"/>
      <c r="AD415" s="9"/>
      <c r="AE415" s="9"/>
      <c r="AF415" s="9"/>
      <c r="AG415" s="9"/>
      <c r="AH415" s="9"/>
      <c r="AI415" s="282"/>
      <c r="AJ415" s="31" t="s">
        <v>890</v>
      </c>
      <c r="AK415" s="275"/>
      <c r="AL415" s="280"/>
    </row>
    <row r="416" spans="1:38" ht="60" x14ac:dyDescent="0.25">
      <c r="A416" s="31" t="s">
        <v>1258</v>
      </c>
      <c r="B416" s="275" t="s">
        <v>486</v>
      </c>
      <c r="C416" s="9" t="s">
        <v>1091</v>
      </c>
      <c r="D416" s="9"/>
      <c r="E416" s="276"/>
      <c r="F416" s="9"/>
      <c r="G416" s="9"/>
      <c r="H416" s="9"/>
      <c r="I416" s="9"/>
      <c r="J416" s="9"/>
      <c r="K416" s="9"/>
      <c r="L416" s="275"/>
      <c r="M416" s="9"/>
      <c r="N416" s="277"/>
      <c r="O416" s="277"/>
      <c r="P416" s="278"/>
      <c r="Q416" s="279">
        <v>44951</v>
      </c>
      <c r="R416" s="280"/>
      <c r="S416" s="277"/>
      <c r="T416" s="281"/>
      <c r="U416" s="9"/>
      <c r="V416" s="9"/>
      <c r="W416" s="9"/>
      <c r="X416" s="9"/>
      <c r="Y416" s="9"/>
      <c r="Z416" s="9"/>
      <c r="AA416" s="9"/>
      <c r="AB416" s="9"/>
      <c r="AC416" s="9"/>
      <c r="AD416" s="9"/>
      <c r="AE416" s="9"/>
      <c r="AF416" s="9"/>
      <c r="AG416" s="9"/>
      <c r="AH416" s="9"/>
      <c r="AI416" s="282"/>
      <c r="AJ416" s="31" t="s">
        <v>890</v>
      </c>
      <c r="AK416" s="275"/>
      <c r="AL416" s="280"/>
    </row>
    <row r="417" spans="1:38" x14ac:dyDescent="0.25">
      <c r="A417" s="31" t="s">
        <v>2196</v>
      </c>
      <c r="B417" s="275" t="s">
        <v>273</v>
      </c>
      <c r="C417" s="9" t="s">
        <v>2273</v>
      </c>
      <c r="D417" s="9" t="s">
        <v>17</v>
      </c>
      <c r="E417" s="276"/>
      <c r="F417" s="9"/>
      <c r="G417" s="9"/>
      <c r="H417" s="9"/>
      <c r="I417" s="9"/>
      <c r="J417" s="9"/>
      <c r="K417" s="9">
        <v>1</v>
      </c>
      <c r="L417" s="275"/>
      <c r="M417" s="9"/>
      <c r="N417" s="277"/>
      <c r="O417" s="277"/>
      <c r="P417" s="278">
        <v>18</v>
      </c>
      <c r="Q417" s="279" t="s">
        <v>4</v>
      </c>
      <c r="R417" s="280"/>
      <c r="S417" s="277"/>
      <c r="T417" s="281"/>
      <c r="U417" s="9"/>
      <c r="V417" s="9">
        <v>3</v>
      </c>
      <c r="W417" s="9">
        <v>3</v>
      </c>
      <c r="X417" s="9"/>
      <c r="Y417" s="9">
        <v>1</v>
      </c>
      <c r="Z417" s="9"/>
      <c r="AA417" s="9"/>
      <c r="AB417" s="9"/>
      <c r="AC417" s="9"/>
      <c r="AD417" s="9"/>
      <c r="AE417" s="9"/>
      <c r="AF417" s="9"/>
      <c r="AG417" s="9">
        <v>3</v>
      </c>
      <c r="AH417" s="9"/>
      <c r="AI417" s="282"/>
      <c r="AJ417" s="31" t="s">
        <v>801</v>
      </c>
      <c r="AK417" s="275"/>
      <c r="AL417" s="280"/>
    </row>
    <row r="418" spans="1:38" ht="30" x14ac:dyDescent="0.25">
      <c r="A418" s="31" t="s">
        <v>2197</v>
      </c>
      <c r="B418" s="275" t="s">
        <v>280</v>
      </c>
      <c r="C418" s="9" t="s">
        <v>2274</v>
      </c>
      <c r="D418" s="9" t="s">
        <v>45</v>
      </c>
      <c r="E418" s="276"/>
      <c r="F418" s="9"/>
      <c r="G418" s="9"/>
      <c r="H418" s="9"/>
      <c r="I418" s="9"/>
      <c r="J418" s="9">
        <v>3</v>
      </c>
      <c r="K418" s="9"/>
      <c r="L418" s="275"/>
      <c r="M418" s="9"/>
      <c r="N418" s="277"/>
      <c r="O418" s="277"/>
      <c r="P418" s="278">
        <v>0</v>
      </c>
      <c r="Q418" s="279" t="s">
        <v>4</v>
      </c>
      <c r="R418" s="280"/>
      <c r="S418" s="277"/>
      <c r="T418" s="281"/>
      <c r="U418" s="9"/>
      <c r="V418" s="9"/>
      <c r="W418" s="9">
        <v>1</v>
      </c>
      <c r="X418" s="9"/>
      <c r="Y418" s="9"/>
      <c r="Z418" s="9"/>
      <c r="AA418" s="9"/>
      <c r="AB418" s="9"/>
      <c r="AC418" s="9"/>
      <c r="AD418" s="9"/>
      <c r="AE418" s="9"/>
      <c r="AF418" s="9"/>
      <c r="AG418" s="9"/>
      <c r="AH418" s="9"/>
      <c r="AI418" s="282"/>
      <c r="AJ418" s="31" t="s">
        <v>898</v>
      </c>
      <c r="AK418" s="275"/>
      <c r="AL418" s="280"/>
    </row>
    <row r="419" spans="1:38" ht="30" x14ac:dyDescent="0.25">
      <c r="A419" s="31" t="s">
        <v>660</v>
      </c>
      <c r="B419" s="275" t="s">
        <v>429</v>
      </c>
      <c r="C419" s="9" t="s">
        <v>1093</v>
      </c>
      <c r="D419" s="9"/>
      <c r="E419" s="276"/>
      <c r="F419" s="9"/>
      <c r="G419" s="9"/>
      <c r="H419" s="9"/>
      <c r="I419" s="9"/>
      <c r="J419" s="9"/>
      <c r="K419" s="9"/>
      <c r="L419" s="275"/>
      <c r="M419" s="9"/>
      <c r="N419" s="277"/>
      <c r="O419" s="277"/>
      <c r="P419" s="278"/>
      <c r="Q419" s="279">
        <v>44965</v>
      </c>
      <c r="R419" s="280"/>
      <c r="S419" s="277"/>
      <c r="T419" s="281"/>
      <c r="U419" s="9"/>
      <c r="V419" s="9"/>
      <c r="W419" s="9"/>
      <c r="X419" s="9"/>
      <c r="Y419" s="9"/>
      <c r="Z419" s="9"/>
      <c r="AA419" s="9"/>
      <c r="AB419" s="9"/>
      <c r="AC419" s="9"/>
      <c r="AD419" s="9"/>
      <c r="AE419" s="9"/>
      <c r="AF419" s="9"/>
      <c r="AG419" s="9"/>
      <c r="AH419" s="9"/>
      <c r="AI419" s="282"/>
      <c r="AJ419" s="31" t="s">
        <v>847</v>
      </c>
      <c r="AK419" s="275"/>
      <c r="AL419" s="280"/>
    </row>
    <row r="420" spans="1:38" ht="30" x14ac:dyDescent="0.25">
      <c r="A420" s="31" t="s">
        <v>661</v>
      </c>
      <c r="B420" s="275" t="s">
        <v>960</v>
      </c>
      <c r="C420" s="9" t="s">
        <v>1095</v>
      </c>
      <c r="D420" s="9"/>
      <c r="E420" s="276"/>
      <c r="F420" s="9"/>
      <c r="G420" s="9"/>
      <c r="H420" s="9"/>
      <c r="I420" s="9"/>
      <c r="J420" s="9"/>
      <c r="K420" s="9"/>
      <c r="L420" s="275"/>
      <c r="M420" s="9"/>
      <c r="N420" s="277"/>
      <c r="O420" s="277"/>
      <c r="P420" s="278"/>
      <c r="Q420" s="279">
        <v>46326</v>
      </c>
      <c r="R420" s="280"/>
      <c r="S420" s="277"/>
      <c r="T420" s="281"/>
      <c r="U420" s="9"/>
      <c r="V420" s="9"/>
      <c r="W420" s="9"/>
      <c r="X420" s="9"/>
      <c r="Y420" s="9"/>
      <c r="Z420" s="9"/>
      <c r="AA420" s="9"/>
      <c r="AB420" s="9"/>
      <c r="AC420" s="9"/>
      <c r="AD420" s="9"/>
      <c r="AE420" s="9"/>
      <c r="AF420" s="9"/>
      <c r="AG420" s="9"/>
      <c r="AH420" s="9"/>
      <c r="AI420" s="282"/>
      <c r="AJ420" s="31" t="s">
        <v>847</v>
      </c>
      <c r="AK420" s="275"/>
      <c r="AL420" s="280"/>
    </row>
    <row r="421" spans="1:38" ht="60" x14ac:dyDescent="0.25">
      <c r="A421" s="31" t="s">
        <v>1257</v>
      </c>
      <c r="B421" s="275" t="s">
        <v>486</v>
      </c>
      <c r="C421" s="9" t="s">
        <v>1094</v>
      </c>
      <c r="D421" s="9"/>
      <c r="E421" s="276"/>
      <c r="F421" s="9"/>
      <c r="G421" s="9"/>
      <c r="H421" s="9"/>
      <c r="I421" s="9"/>
      <c r="J421" s="9"/>
      <c r="K421" s="9"/>
      <c r="L421" s="275"/>
      <c r="M421" s="9"/>
      <c r="N421" s="277"/>
      <c r="O421" s="277"/>
      <c r="P421" s="278"/>
      <c r="Q421" s="279">
        <v>44965</v>
      </c>
      <c r="R421" s="280"/>
      <c r="S421" s="277"/>
      <c r="T421" s="281"/>
      <c r="U421" s="9"/>
      <c r="V421" s="9"/>
      <c r="W421" s="9"/>
      <c r="X421" s="9"/>
      <c r="Y421" s="9"/>
      <c r="Z421" s="9"/>
      <c r="AA421" s="9"/>
      <c r="AB421" s="9"/>
      <c r="AC421" s="9"/>
      <c r="AD421" s="9"/>
      <c r="AE421" s="9"/>
      <c r="AF421" s="9"/>
      <c r="AG421" s="9"/>
      <c r="AH421" s="9"/>
      <c r="AI421" s="282"/>
      <c r="AJ421" s="31" t="s">
        <v>847</v>
      </c>
      <c r="AK421" s="275"/>
      <c r="AL421" s="280"/>
    </row>
    <row r="422" spans="1:38" ht="45" x14ac:dyDescent="0.25">
      <c r="A422" s="31" t="s">
        <v>1249</v>
      </c>
      <c r="B422" s="275" t="s">
        <v>507</v>
      </c>
      <c r="C422" s="9" t="s">
        <v>1096</v>
      </c>
      <c r="D422" s="9"/>
      <c r="E422" s="276"/>
      <c r="F422" s="9"/>
      <c r="G422" s="9"/>
      <c r="H422" s="9"/>
      <c r="I422" s="9"/>
      <c r="J422" s="9"/>
      <c r="K422" s="9"/>
      <c r="L422" s="275"/>
      <c r="M422" s="9"/>
      <c r="N422" s="277"/>
      <c r="O422" s="277"/>
      <c r="P422" s="278"/>
      <c r="Q422" s="279">
        <v>46326</v>
      </c>
      <c r="R422" s="280"/>
      <c r="S422" s="277"/>
      <c r="T422" s="281"/>
      <c r="U422" s="9"/>
      <c r="V422" s="9"/>
      <c r="W422" s="9"/>
      <c r="X422" s="9"/>
      <c r="Y422" s="9"/>
      <c r="Z422" s="9"/>
      <c r="AA422" s="9"/>
      <c r="AB422" s="9"/>
      <c r="AC422" s="9"/>
      <c r="AD422" s="9"/>
      <c r="AE422" s="9"/>
      <c r="AF422" s="9"/>
      <c r="AG422" s="9"/>
      <c r="AH422" s="9"/>
      <c r="AI422" s="282"/>
      <c r="AJ422" s="31" t="s">
        <v>847</v>
      </c>
      <c r="AK422" s="275"/>
      <c r="AL422" s="280"/>
    </row>
    <row r="423" spans="1:38" ht="30" x14ac:dyDescent="0.25">
      <c r="A423" s="31" t="s">
        <v>662</v>
      </c>
      <c r="B423" s="275" t="s">
        <v>960</v>
      </c>
      <c r="C423" s="9" t="s">
        <v>1097</v>
      </c>
      <c r="D423" s="9"/>
      <c r="E423" s="276"/>
      <c r="F423" s="9"/>
      <c r="G423" s="9"/>
      <c r="H423" s="9"/>
      <c r="I423" s="9"/>
      <c r="J423" s="9"/>
      <c r="K423" s="9"/>
      <c r="L423" s="275"/>
      <c r="M423" s="9"/>
      <c r="N423" s="277"/>
      <c r="O423" s="277"/>
      <c r="P423" s="278"/>
      <c r="Q423" s="279">
        <v>46326</v>
      </c>
      <c r="R423" s="280"/>
      <c r="S423" s="277"/>
      <c r="T423" s="281"/>
      <c r="U423" s="9"/>
      <c r="V423" s="9"/>
      <c r="W423" s="9"/>
      <c r="X423" s="9"/>
      <c r="Y423" s="9"/>
      <c r="Z423" s="9"/>
      <c r="AA423" s="9"/>
      <c r="AB423" s="9"/>
      <c r="AC423" s="9"/>
      <c r="AD423" s="9"/>
      <c r="AE423" s="9"/>
      <c r="AF423" s="9"/>
      <c r="AG423" s="9"/>
      <c r="AH423" s="9"/>
      <c r="AI423" s="282"/>
      <c r="AJ423" s="31" t="s">
        <v>891</v>
      </c>
      <c r="AK423" s="275"/>
      <c r="AL423" s="280"/>
    </row>
    <row r="424" spans="1:38" ht="30" x14ac:dyDescent="0.25">
      <c r="A424" s="31" t="s">
        <v>428</v>
      </c>
      <c r="B424" s="275" t="s">
        <v>960</v>
      </c>
      <c r="C424" s="9" t="s">
        <v>1098</v>
      </c>
      <c r="D424" s="9"/>
      <c r="E424" s="276"/>
      <c r="F424" s="9"/>
      <c r="G424" s="9"/>
      <c r="H424" s="9"/>
      <c r="I424" s="9"/>
      <c r="J424" s="9"/>
      <c r="K424" s="9"/>
      <c r="L424" s="275"/>
      <c r="M424" s="9"/>
      <c r="N424" s="277"/>
      <c r="O424" s="277"/>
      <c r="P424" s="278"/>
      <c r="Q424" s="279">
        <v>46326</v>
      </c>
      <c r="R424" s="280"/>
      <c r="S424" s="277"/>
      <c r="T424" s="281"/>
      <c r="U424" s="9"/>
      <c r="V424" s="9"/>
      <c r="W424" s="9"/>
      <c r="X424" s="9"/>
      <c r="Y424" s="9"/>
      <c r="Z424" s="9"/>
      <c r="AA424" s="9"/>
      <c r="AB424" s="9"/>
      <c r="AC424" s="9"/>
      <c r="AD424" s="9"/>
      <c r="AE424" s="9"/>
      <c r="AF424" s="9"/>
      <c r="AG424" s="9"/>
      <c r="AH424" s="9"/>
      <c r="AI424" s="282"/>
      <c r="AJ424" s="31" t="s">
        <v>828</v>
      </c>
      <c r="AK424" s="275"/>
      <c r="AL424" s="280"/>
    </row>
    <row r="425" spans="1:38" ht="30" x14ac:dyDescent="0.25">
      <c r="A425" s="31" t="s">
        <v>1273</v>
      </c>
      <c r="B425" s="275" t="s">
        <v>429</v>
      </c>
      <c r="C425" s="9" t="s">
        <v>430</v>
      </c>
      <c r="D425" s="9"/>
      <c r="E425" s="276"/>
      <c r="F425" s="9"/>
      <c r="G425" s="9"/>
      <c r="H425" s="9"/>
      <c r="I425" s="9"/>
      <c r="J425" s="9"/>
      <c r="K425" s="9"/>
      <c r="L425" s="275"/>
      <c r="M425" s="9"/>
      <c r="N425" s="277"/>
      <c r="O425" s="277"/>
      <c r="P425" s="278"/>
      <c r="Q425" s="279">
        <v>45701</v>
      </c>
      <c r="R425" s="280"/>
      <c r="S425" s="277"/>
      <c r="T425" s="281"/>
      <c r="U425" s="9"/>
      <c r="V425" s="9"/>
      <c r="W425" s="9"/>
      <c r="X425" s="9"/>
      <c r="Y425" s="9"/>
      <c r="Z425" s="9"/>
      <c r="AA425" s="9"/>
      <c r="AB425" s="9"/>
      <c r="AC425" s="9"/>
      <c r="AD425" s="9"/>
      <c r="AE425" s="9"/>
      <c r="AF425" s="9"/>
      <c r="AG425" s="9"/>
      <c r="AH425" s="9"/>
      <c r="AI425" s="282"/>
      <c r="AJ425" s="31" t="s">
        <v>828</v>
      </c>
      <c r="AK425" s="275"/>
      <c r="AL425" s="280"/>
    </row>
    <row r="426" spans="1:38" ht="45" x14ac:dyDescent="0.25">
      <c r="A426" s="31" t="s">
        <v>663</v>
      </c>
      <c r="B426" s="275" t="s">
        <v>960</v>
      </c>
      <c r="C426" s="9" t="s">
        <v>1099</v>
      </c>
      <c r="D426" s="9"/>
      <c r="E426" s="276"/>
      <c r="F426" s="9"/>
      <c r="G426" s="9"/>
      <c r="H426" s="9"/>
      <c r="I426" s="9"/>
      <c r="J426" s="9"/>
      <c r="K426" s="9"/>
      <c r="L426" s="275"/>
      <c r="M426" s="9"/>
      <c r="N426" s="277"/>
      <c r="O426" s="277"/>
      <c r="P426" s="278"/>
      <c r="Q426" s="279">
        <v>46310</v>
      </c>
      <c r="R426" s="280"/>
      <c r="S426" s="277"/>
      <c r="T426" s="281"/>
      <c r="U426" s="9"/>
      <c r="V426" s="9"/>
      <c r="W426" s="9"/>
      <c r="X426" s="9"/>
      <c r="Y426" s="9"/>
      <c r="Z426" s="9"/>
      <c r="AA426" s="9"/>
      <c r="AB426" s="9"/>
      <c r="AC426" s="9"/>
      <c r="AD426" s="9"/>
      <c r="AE426" s="9"/>
      <c r="AF426" s="9"/>
      <c r="AG426" s="9"/>
      <c r="AH426" s="9"/>
      <c r="AI426" s="282"/>
      <c r="AJ426" s="31" t="s">
        <v>854</v>
      </c>
      <c r="AK426" s="275"/>
      <c r="AL426" s="280"/>
    </row>
    <row r="427" spans="1:38" ht="30" x14ac:dyDescent="0.25">
      <c r="A427" s="31" t="s">
        <v>664</v>
      </c>
      <c r="B427" s="275" t="s">
        <v>960</v>
      </c>
      <c r="C427" s="9" t="s">
        <v>1100</v>
      </c>
      <c r="D427" s="9"/>
      <c r="E427" s="276"/>
      <c r="F427" s="9"/>
      <c r="G427" s="9"/>
      <c r="H427" s="9"/>
      <c r="I427" s="9"/>
      <c r="J427" s="9"/>
      <c r="K427" s="9"/>
      <c r="L427" s="275"/>
      <c r="M427" s="9"/>
      <c r="N427" s="277"/>
      <c r="O427" s="277"/>
      <c r="P427" s="278"/>
      <c r="Q427" s="279">
        <v>46326</v>
      </c>
      <c r="R427" s="280"/>
      <c r="S427" s="277"/>
      <c r="T427" s="281"/>
      <c r="U427" s="9"/>
      <c r="V427" s="9"/>
      <c r="W427" s="9"/>
      <c r="X427" s="9"/>
      <c r="Y427" s="9"/>
      <c r="Z427" s="9"/>
      <c r="AA427" s="9"/>
      <c r="AB427" s="9"/>
      <c r="AC427" s="9"/>
      <c r="AD427" s="9"/>
      <c r="AE427" s="9"/>
      <c r="AF427" s="9"/>
      <c r="AG427" s="9"/>
      <c r="AH427" s="9"/>
      <c r="AI427" s="282"/>
      <c r="AJ427" s="31" t="s">
        <v>892</v>
      </c>
      <c r="AK427" s="275"/>
      <c r="AL427" s="280"/>
    </row>
    <row r="428" spans="1:38" ht="30" x14ac:dyDescent="0.25">
      <c r="A428" s="31" t="s">
        <v>431</v>
      </c>
      <c r="B428" s="275" t="s">
        <v>429</v>
      </c>
      <c r="C428" s="9" t="s">
        <v>432</v>
      </c>
      <c r="D428" s="9"/>
      <c r="E428" s="276"/>
      <c r="F428" s="9"/>
      <c r="G428" s="9"/>
      <c r="H428" s="9"/>
      <c r="I428" s="9"/>
      <c r="J428" s="9"/>
      <c r="K428" s="9"/>
      <c r="L428" s="275"/>
      <c r="M428" s="9"/>
      <c r="N428" s="277"/>
      <c r="O428" s="277"/>
      <c r="P428" s="278"/>
      <c r="Q428" s="279">
        <v>45535</v>
      </c>
      <c r="R428" s="280"/>
      <c r="S428" s="277"/>
      <c r="T428" s="281"/>
      <c r="U428" s="9"/>
      <c r="V428" s="9"/>
      <c r="W428" s="9"/>
      <c r="X428" s="9"/>
      <c r="Y428" s="9"/>
      <c r="Z428" s="9"/>
      <c r="AA428" s="9"/>
      <c r="AB428" s="9"/>
      <c r="AC428" s="9"/>
      <c r="AD428" s="9"/>
      <c r="AE428" s="9"/>
      <c r="AF428" s="9"/>
      <c r="AG428" s="9"/>
      <c r="AH428" s="9"/>
      <c r="AI428" s="282"/>
      <c r="AJ428" s="31" t="s">
        <v>801</v>
      </c>
      <c r="AK428" s="275"/>
      <c r="AL428" s="280"/>
    </row>
    <row r="429" spans="1:38" ht="30" x14ac:dyDescent="0.25">
      <c r="A429" s="31" t="s">
        <v>665</v>
      </c>
      <c r="B429" s="275" t="s">
        <v>960</v>
      </c>
      <c r="C429" s="9" t="s">
        <v>1101</v>
      </c>
      <c r="D429" s="9"/>
      <c r="E429" s="276"/>
      <c r="F429" s="9"/>
      <c r="G429" s="9"/>
      <c r="H429" s="9"/>
      <c r="I429" s="9"/>
      <c r="J429" s="9"/>
      <c r="K429" s="9"/>
      <c r="L429" s="275"/>
      <c r="M429" s="9"/>
      <c r="N429" s="277"/>
      <c r="O429" s="277"/>
      <c r="P429" s="278"/>
      <c r="Q429" s="279">
        <v>46326</v>
      </c>
      <c r="R429" s="280"/>
      <c r="S429" s="277"/>
      <c r="T429" s="281"/>
      <c r="U429" s="9"/>
      <c r="V429" s="9"/>
      <c r="W429" s="9"/>
      <c r="X429" s="9"/>
      <c r="Y429" s="9"/>
      <c r="Z429" s="9"/>
      <c r="AA429" s="9"/>
      <c r="AB429" s="9"/>
      <c r="AC429" s="9"/>
      <c r="AD429" s="9"/>
      <c r="AE429" s="9"/>
      <c r="AF429" s="9"/>
      <c r="AG429" s="9"/>
      <c r="AH429" s="9"/>
      <c r="AI429" s="282"/>
      <c r="AJ429" s="31" t="s">
        <v>832</v>
      </c>
      <c r="AK429" s="275"/>
      <c r="AL429" s="280"/>
    </row>
    <row r="430" spans="1:38" ht="45" x14ac:dyDescent="0.25">
      <c r="A430" s="31" t="s">
        <v>666</v>
      </c>
      <c r="B430" s="275" t="s">
        <v>960</v>
      </c>
      <c r="C430" s="9" t="s">
        <v>1102</v>
      </c>
      <c r="D430" s="9"/>
      <c r="E430" s="276"/>
      <c r="F430" s="9"/>
      <c r="G430" s="9"/>
      <c r="H430" s="9"/>
      <c r="I430" s="9"/>
      <c r="J430" s="9"/>
      <c r="K430" s="9"/>
      <c r="L430" s="275"/>
      <c r="M430" s="9"/>
      <c r="N430" s="277"/>
      <c r="O430" s="277"/>
      <c r="P430" s="278"/>
      <c r="Q430" s="279">
        <v>46310</v>
      </c>
      <c r="R430" s="280"/>
      <c r="S430" s="277"/>
      <c r="T430" s="281"/>
      <c r="U430" s="9"/>
      <c r="V430" s="9"/>
      <c r="W430" s="9"/>
      <c r="X430" s="9"/>
      <c r="Y430" s="9"/>
      <c r="Z430" s="9"/>
      <c r="AA430" s="9"/>
      <c r="AB430" s="9"/>
      <c r="AC430" s="9"/>
      <c r="AD430" s="9"/>
      <c r="AE430" s="9"/>
      <c r="AF430" s="9"/>
      <c r="AG430" s="9"/>
      <c r="AH430" s="9"/>
      <c r="AI430" s="282"/>
      <c r="AJ430" s="31" t="s">
        <v>893</v>
      </c>
      <c r="AK430" s="275"/>
      <c r="AL430" s="280"/>
    </row>
    <row r="431" spans="1:38" ht="30" x14ac:dyDescent="0.25">
      <c r="A431" s="31" t="s">
        <v>667</v>
      </c>
      <c r="B431" s="275" t="s">
        <v>960</v>
      </c>
      <c r="C431" s="9" t="s">
        <v>1103</v>
      </c>
      <c r="D431" s="9"/>
      <c r="E431" s="276"/>
      <c r="F431" s="9"/>
      <c r="G431" s="9"/>
      <c r="H431" s="9"/>
      <c r="I431" s="9"/>
      <c r="J431" s="9"/>
      <c r="K431" s="9"/>
      <c r="L431" s="275"/>
      <c r="M431" s="9"/>
      <c r="N431" s="277"/>
      <c r="O431" s="277"/>
      <c r="P431" s="278"/>
      <c r="Q431" s="279">
        <v>46326</v>
      </c>
      <c r="R431" s="280"/>
      <c r="S431" s="277"/>
      <c r="T431" s="281"/>
      <c r="U431" s="9"/>
      <c r="V431" s="9"/>
      <c r="W431" s="9"/>
      <c r="X431" s="9"/>
      <c r="Y431" s="9"/>
      <c r="Z431" s="9"/>
      <c r="AA431" s="9"/>
      <c r="AB431" s="9"/>
      <c r="AC431" s="9"/>
      <c r="AD431" s="9"/>
      <c r="AE431" s="9"/>
      <c r="AF431" s="9"/>
      <c r="AG431" s="9"/>
      <c r="AH431" s="9"/>
      <c r="AI431" s="282"/>
      <c r="AJ431" s="31" t="s">
        <v>851</v>
      </c>
      <c r="AK431" s="275"/>
      <c r="AL431" s="280"/>
    </row>
    <row r="432" spans="1:38" ht="30" x14ac:dyDescent="0.25">
      <c r="A432" s="31" t="s">
        <v>668</v>
      </c>
      <c r="B432" s="275" t="s">
        <v>960</v>
      </c>
      <c r="C432" s="9" t="s">
        <v>1104</v>
      </c>
      <c r="D432" s="9"/>
      <c r="E432" s="276"/>
      <c r="F432" s="9"/>
      <c r="G432" s="9"/>
      <c r="H432" s="9"/>
      <c r="I432" s="9"/>
      <c r="J432" s="9"/>
      <c r="K432" s="9"/>
      <c r="L432" s="275"/>
      <c r="M432" s="9"/>
      <c r="N432" s="277"/>
      <c r="O432" s="277"/>
      <c r="P432" s="278"/>
      <c r="Q432" s="279">
        <v>46326</v>
      </c>
      <c r="R432" s="280"/>
      <c r="S432" s="277"/>
      <c r="T432" s="281"/>
      <c r="U432" s="9"/>
      <c r="V432" s="9"/>
      <c r="W432" s="9"/>
      <c r="X432" s="9"/>
      <c r="Y432" s="9"/>
      <c r="Z432" s="9"/>
      <c r="AA432" s="9"/>
      <c r="AB432" s="9"/>
      <c r="AC432" s="9"/>
      <c r="AD432" s="9"/>
      <c r="AE432" s="9"/>
      <c r="AF432" s="9"/>
      <c r="AG432" s="9"/>
      <c r="AH432" s="9"/>
      <c r="AI432" s="282"/>
      <c r="AJ432" s="31" t="s">
        <v>894</v>
      </c>
      <c r="AK432" s="275"/>
      <c r="AL432" s="280"/>
    </row>
    <row r="433" spans="1:206" s="233" customFormat="1" ht="30" x14ac:dyDescent="0.25">
      <c r="A433" s="31" t="s">
        <v>669</v>
      </c>
      <c r="B433" s="275" t="s">
        <v>960</v>
      </c>
      <c r="C433" s="9" t="s">
        <v>1105</v>
      </c>
      <c r="D433" s="9"/>
      <c r="E433" s="276"/>
      <c r="F433" s="9"/>
      <c r="G433" s="9"/>
      <c r="H433" s="9"/>
      <c r="I433" s="9"/>
      <c r="J433" s="9"/>
      <c r="K433" s="9"/>
      <c r="L433" s="275"/>
      <c r="M433" s="9"/>
      <c r="N433" s="277"/>
      <c r="O433" s="277"/>
      <c r="P433" s="278"/>
      <c r="Q433" s="279">
        <v>46326</v>
      </c>
      <c r="R433" s="280"/>
      <c r="S433" s="277"/>
      <c r="T433" s="281"/>
      <c r="U433" s="9"/>
      <c r="V433" s="9"/>
      <c r="W433" s="9"/>
      <c r="X433" s="9"/>
      <c r="Y433" s="9"/>
      <c r="Z433" s="9"/>
      <c r="AA433" s="9"/>
      <c r="AB433" s="9"/>
      <c r="AC433" s="9"/>
      <c r="AD433" s="9"/>
      <c r="AE433" s="9"/>
      <c r="AF433" s="9"/>
      <c r="AG433" s="9"/>
      <c r="AH433" s="9"/>
      <c r="AI433" s="282"/>
      <c r="AJ433" s="31" t="s">
        <v>895</v>
      </c>
      <c r="AK433" s="275"/>
      <c r="AL433" s="280"/>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c r="CK433"/>
      <c r="CL433"/>
      <c r="CM433"/>
      <c r="CN433"/>
      <c r="CO433"/>
      <c r="CP433"/>
      <c r="CQ433"/>
      <c r="CR433"/>
      <c r="CS433"/>
      <c r="CT433"/>
      <c r="CU433"/>
      <c r="CV433"/>
      <c r="CW433"/>
      <c r="CX433"/>
      <c r="CY433"/>
      <c r="CZ433"/>
      <c r="DA433"/>
      <c r="DB433"/>
      <c r="DC433"/>
      <c r="DD433"/>
      <c r="DE433"/>
      <c r="DF433"/>
      <c r="DG433"/>
      <c r="DH433"/>
      <c r="DI433"/>
      <c r="DJ433"/>
      <c r="DK433"/>
      <c r="DL433"/>
      <c r="DM433"/>
      <c r="DN433"/>
      <c r="DO433"/>
      <c r="DP433"/>
      <c r="DQ433"/>
      <c r="DR433"/>
      <c r="DS433"/>
      <c r="DT433"/>
      <c r="DU433"/>
      <c r="DV433"/>
      <c r="DW433"/>
      <c r="DX433"/>
      <c r="DY433"/>
      <c r="DZ433"/>
      <c r="EA433"/>
      <c r="EB433"/>
      <c r="EC433"/>
      <c r="ED433"/>
      <c r="EE433"/>
      <c r="EF433"/>
      <c r="EG433"/>
      <c r="EH433"/>
      <c r="EI433"/>
      <c r="EJ433"/>
      <c r="EK433"/>
      <c r="EL433"/>
      <c r="EM433"/>
      <c r="EN433"/>
      <c r="EO433"/>
      <c r="EP433"/>
      <c r="EQ433"/>
      <c r="ER433"/>
      <c r="ES433"/>
      <c r="ET433"/>
      <c r="EU433"/>
      <c r="EV433"/>
      <c r="EW433"/>
      <c r="EX433"/>
      <c r="EY433"/>
      <c r="EZ433"/>
      <c r="FA433"/>
      <c r="FB433"/>
      <c r="FC433"/>
      <c r="FD433"/>
      <c r="FE433"/>
      <c r="FF433"/>
      <c r="FG433"/>
      <c r="FH433"/>
      <c r="FI433"/>
      <c r="FJ433"/>
      <c r="FK433"/>
      <c r="FL433"/>
      <c r="FM433"/>
      <c r="FN433"/>
      <c r="FO433"/>
      <c r="FP433"/>
      <c r="FQ433"/>
      <c r="FR433"/>
      <c r="FS433"/>
      <c r="FT433"/>
      <c r="FU433"/>
      <c r="FV433"/>
      <c r="FW433"/>
      <c r="FX433"/>
      <c r="FY433"/>
      <c r="FZ433"/>
      <c r="GA433"/>
      <c r="GB433"/>
      <c r="GC433"/>
      <c r="GD433"/>
      <c r="GE433"/>
      <c r="GF433"/>
      <c r="GG433"/>
      <c r="GH433"/>
      <c r="GI433"/>
      <c r="GJ433"/>
      <c r="GK433"/>
      <c r="GL433"/>
      <c r="GM433"/>
      <c r="GN433"/>
      <c r="GO433"/>
      <c r="GP433"/>
      <c r="GQ433"/>
      <c r="GR433"/>
      <c r="GS433"/>
      <c r="GT433"/>
      <c r="GU433"/>
      <c r="GV433"/>
      <c r="GW433"/>
      <c r="GX433"/>
    </row>
    <row r="434" spans="1:206" ht="30" x14ac:dyDescent="0.25">
      <c r="A434" s="31" t="s">
        <v>433</v>
      </c>
      <c r="B434" s="275" t="s">
        <v>429</v>
      </c>
      <c r="C434" s="9" t="s">
        <v>434</v>
      </c>
      <c r="D434" s="9"/>
      <c r="E434" s="276"/>
      <c r="F434" s="9"/>
      <c r="G434" s="9"/>
      <c r="H434" s="9"/>
      <c r="I434" s="9"/>
      <c r="J434" s="9"/>
      <c r="K434" s="9"/>
      <c r="L434" s="275"/>
      <c r="M434" s="9"/>
      <c r="N434" s="277"/>
      <c r="O434" s="277"/>
      <c r="P434" s="278"/>
      <c r="Q434" s="279">
        <v>45716</v>
      </c>
      <c r="R434" s="280"/>
      <c r="S434" s="277"/>
      <c r="T434" s="281"/>
      <c r="U434" s="9"/>
      <c r="V434" s="9"/>
      <c r="W434" s="9"/>
      <c r="X434" s="9"/>
      <c r="Y434" s="9"/>
      <c r="Z434" s="9"/>
      <c r="AA434" s="9"/>
      <c r="AB434" s="9"/>
      <c r="AC434" s="9"/>
      <c r="AD434" s="9"/>
      <c r="AE434" s="9"/>
      <c r="AF434" s="9"/>
      <c r="AG434" s="9"/>
      <c r="AH434" s="9"/>
      <c r="AI434" s="282"/>
      <c r="AJ434" s="31" t="s">
        <v>882</v>
      </c>
      <c r="AK434" s="275"/>
      <c r="AL434" s="280"/>
    </row>
    <row r="435" spans="1:206" ht="30" x14ac:dyDescent="0.25">
      <c r="A435" s="31" t="s">
        <v>670</v>
      </c>
      <c r="B435" s="275" t="s">
        <v>960</v>
      </c>
      <c r="C435" s="9" t="s">
        <v>1106</v>
      </c>
      <c r="D435" s="9"/>
      <c r="E435" s="276"/>
      <c r="F435" s="9"/>
      <c r="G435" s="9"/>
      <c r="H435" s="9"/>
      <c r="I435" s="9"/>
      <c r="J435" s="9"/>
      <c r="K435" s="9"/>
      <c r="L435" s="275"/>
      <c r="M435" s="9"/>
      <c r="N435" s="277"/>
      <c r="O435" s="277"/>
      <c r="P435" s="278"/>
      <c r="Q435" s="279">
        <v>46326</v>
      </c>
      <c r="R435" s="280"/>
      <c r="S435" s="277"/>
      <c r="T435" s="281"/>
      <c r="U435" s="9"/>
      <c r="V435" s="9"/>
      <c r="W435" s="9"/>
      <c r="X435" s="9"/>
      <c r="Y435" s="9"/>
      <c r="Z435" s="9"/>
      <c r="AA435" s="9"/>
      <c r="AB435" s="9"/>
      <c r="AC435" s="9"/>
      <c r="AD435" s="9"/>
      <c r="AE435" s="9"/>
      <c r="AF435" s="9"/>
      <c r="AG435" s="9"/>
      <c r="AH435" s="9"/>
      <c r="AI435" s="282"/>
      <c r="AJ435" s="31" t="s">
        <v>837</v>
      </c>
      <c r="AK435" s="275"/>
      <c r="AL435" s="280"/>
    </row>
    <row r="436" spans="1:206" x14ac:dyDescent="0.25">
      <c r="A436" s="31" t="s">
        <v>1326</v>
      </c>
      <c r="B436" s="275" t="s">
        <v>321</v>
      </c>
      <c r="C436" s="9" t="s">
        <v>1455</v>
      </c>
      <c r="D436" s="9" t="s">
        <v>16</v>
      </c>
      <c r="E436" s="276"/>
      <c r="F436" s="9"/>
      <c r="G436" s="9"/>
      <c r="H436" s="9"/>
      <c r="I436" s="9"/>
      <c r="J436" s="9"/>
      <c r="K436" s="9"/>
      <c r="L436" s="275"/>
      <c r="M436" s="9"/>
      <c r="N436" s="277"/>
      <c r="O436" s="277"/>
      <c r="P436" s="278">
        <v>0</v>
      </c>
      <c r="Q436" s="279" t="s">
        <v>4</v>
      </c>
      <c r="R436" s="280"/>
      <c r="S436" s="277"/>
      <c r="T436" s="281"/>
      <c r="U436" s="9"/>
      <c r="V436" s="9"/>
      <c r="W436" s="9">
        <v>2</v>
      </c>
      <c r="X436" s="9"/>
      <c r="Y436" s="9"/>
      <c r="Z436" s="9"/>
      <c r="AA436" s="9"/>
      <c r="AB436" s="9"/>
      <c r="AC436" s="9"/>
      <c r="AD436" s="9"/>
      <c r="AE436" s="9"/>
      <c r="AF436" s="9"/>
      <c r="AG436" s="9"/>
      <c r="AH436" s="9"/>
      <c r="AI436" s="282"/>
      <c r="AJ436" s="31" t="s">
        <v>1548</v>
      </c>
      <c r="AK436" s="275"/>
      <c r="AL436" s="280"/>
    </row>
    <row r="437" spans="1:206" x14ac:dyDescent="0.25">
      <c r="A437" s="31" t="s">
        <v>1672</v>
      </c>
      <c r="B437" s="275" t="s">
        <v>273</v>
      </c>
      <c r="C437" s="9" t="s">
        <v>1915</v>
      </c>
      <c r="D437" s="9" t="s">
        <v>15</v>
      </c>
      <c r="E437" s="276"/>
      <c r="F437" s="9"/>
      <c r="G437" s="9"/>
      <c r="H437" s="9"/>
      <c r="I437" s="9"/>
      <c r="J437" s="9"/>
      <c r="K437" s="9"/>
      <c r="L437" s="275"/>
      <c r="M437" s="9"/>
      <c r="N437" s="277"/>
      <c r="O437" s="277"/>
      <c r="P437" s="278">
        <v>0</v>
      </c>
      <c r="Q437" s="279" t="s">
        <v>4</v>
      </c>
      <c r="R437" s="280" t="s">
        <v>261</v>
      </c>
      <c r="S437" s="277"/>
      <c r="T437" s="281"/>
      <c r="U437" s="9"/>
      <c r="V437" s="9"/>
      <c r="W437" s="9"/>
      <c r="X437" s="9"/>
      <c r="Y437" s="9"/>
      <c r="Z437" s="9"/>
      <c r="AA437" s="9"/>
      <c r="AB437" s="9"/>
      <c r="AC437" s="9"/>
      <c r="AD437" s="9"/>
      <c r="AE437" s="9"/>
      <c r="AF437" s="9"/>
      <c r="AG437" s="9"/>
      <c r="AH437" s="9"/>
      <c r="AI437" s="282"/>
      <c r="AJ437" s="31" t="s">
        <v>856</v>
      </c>
      <c r="AK437" s="275"/>
      <c r="AL437" s="280"/>
    </row>
    <row r="438" spans="1:206" x14ac:dyDescent="0.25">
      <c r="A438" s="31" t="s">
        <v>1327</v>
      </c>
      <c r="B438" s="275" t="s">
        <v>307</v>
      </c>
      <c r="C438" s="9" t="s">
        <v>1456</v>
      </c>
      <c r="D438" s="9" t="s">
        <v>16</v>
      </c>
      <c r="E438" s="276"/>
      <c r="F438" s="9"/>
      <c r="G438" s="9" t="s">
        <v>19</v>
      </c>
      <c r="H438" s="9"/>
      <c r="I438" s="9"/>
      <c r="J438" s="9"/>
      <c r="K438" s="9"/>
      <c r="L438" s="275"/>
      <c r="M438" s="9"/>
      <c r="N438" s="277"/>
      <c r="O438" s="277"/>
      <c r="P438" s="278">
        <v>3</v>
      </c>
      <c r="Q438" s="279" t="s">
        <v>4</v>
      </c>
      <c r="R438" s="280"/>
      <c r="S438" s="277"/>
      <c r="T438" s="281">
        <v>1</v>
      </c>
      <c r="U438" s="9">
        <v>1</v>
      </c>
      <c r="V438" s="9"/>
      <c r="W438" s="9">
        <v>1</v>
      </c>
      <c r="X438" s="9"/>
      <c r="Y438" s="9">
        <v>1</v>
      </c>
      <c r="Z438" s="9"/>
      <c r="AA438" s="9"/>
      <c r="AB438" s="9">
        <v>1</v>
      </c>
      <c r="AC438" s="9"/>
      <c r="AD438" s="9"/>
      <c r="AE438" s="9"/>
      <c r="AF438" s="9"/>
      <c r="AG438" s="9"/>
      <c r="AH438" s="9"/>
      <c r="AI438" s="282"/>
      <c r="AJ438" s="31" t="s">
        <v>1534</v>
      </c>
      <c r="AK438" s="275"/>
      <c r="AL438" s="280"/>
    </row>
    <row r="439" spans="1:206" x14ac:dyDescent="0.25">
      <c r="A439" s="31" t="s">
        <v>1673</v>
      </c>
      <c r="B439" s="275" t="s">
        <v>307</v>
      </c>
      <c r="C439" s="9" t="s">
        <v>1916</v>
      </c>
      <c r="D439" s="9" t="s">
        <v>15</v>
      </c>
      <c r="E439" s="276"/>
      <c r="F439" s="9"/>
      <c r="G439" s="9"/>
      <c r="H439" s="9"/>
      <c r="I439" s="9">
        <v>6</v>
      </c>
      <c r="J439" s="9"/>
      <c r="K439" s="9"/>
      <c r="L439" s="275"/>
      <c r="M439" s="9"/>
      <c r="N439" s="277"/>
      <c r="O439" s="277"/>
      <c r="P439" s="278">
        <v>0</v>
      </c>
      <c r="Q439" s="279" t="s">
        <v>4</v>
      </c>
      <c r="R439" s="280"/>
      <c r="S439" s="277"/>
      <c r="T439" s="281">
        <v>2</v>
      </c>
      <c r="U439" s="9">
        <v>2</v>
      </c>
      <c r="V439" s="9"/>
      <c r="W439" s="9"/>
      <c r="X439" s="9">
        <v>2</v>
      </c>
      <c r="Y439" s="9"/>
      <c r="Z439" s="9">
        <v>2</v>
      </c>
      <c r="AA439" s="9"/>
      <c r="AB439" s="9"/>
      <c r="AC439" s="9"/>
      <c r="AD439" s="9"/>
      <c r="AE439" s="9"/>
      <c r="AF439" s="9"/>
      <c r="AG439" s="9"/>
      <c r="AH439" s="9"/>
      <c r="AI439" s="282"/>
      <c r="AJ439" s="31" t="s">
        <v>2071</v>
      </c>
      <c r="AK439" s="275"/>
      <c r="AL439" s="280"/>
    </row>
    <row r="440" spans="1:206" x14ac:dyDescent="0.25">
      <c r="A440" s="31" t="s">
        <v>1675</v>
      </c>
      <c r="B440" s="275" t="s">
        <v>307</v>
      </c>
      <c r="C440" s="9" t="s">
        <v>1918</v>
      </c>
      <c r="D440" s="9" t="s">
        <v>15</v>
      </c>
      <c r="E440" s="276"/>
      <c r="F440" s="9"/>
      <c r="G440" s="9"/>
      <c r="H440" s="9"/>
      <c r="I440" s="9"/>
      <c r="J440" s="9"/>
      <c r="K440" s="9"/>
      <c r="L440" s="275"/>
      <c r="M440" s="9"/>
      <c r="N440" s="277"/>
      <c r="O440" s="277"/>
      <c r="P440" s="278">
        <v>0</v>
      </c>
      <c r="Q440" s="279" t="s">
        <v>4</v>
      </c>
      <c r="R440" s="280" t="s">
        <v>261</v>
      </c>
      <c r="S440" s="277"/>
      <c r="T440" s="281"/>
      <c r="U440" s="9"/>
      <c r="V440" s="9"/>
      <c r="W440" s="9"/>
      <c r="X440" s="9">
        <v>2</v>
      </c>
      <c r="Y440" s="9"/>
      <c r="Z440" s="9">
        <v>2</v>
      </c>
      <c r="AA440" s="9"/>
      <c r="AB440" s="9"/>
      <c r="AC440" s="9"/>
      <c r="AD440" s="9"/>
      <c r="AE440" s="9"/>
      <c r="AF440" s="9"/>
      <c r="AG440" s="9"/>
      <c r="AH440" s="9"/>
      <c r="AI440" s="282"/>
      <c r="AJ440" s="31" t="s">
        <v>856</v>
      </c>
      <c r="AK440" s="275"/>
      <c r="AL440" s="280"/>
    </row>
    <row r="441" spans="1:206" x14ac:dyDescent="0.25">
      <c r="A441" s="31" t="s">
        <v>1674</v>
      </c>
      <c r="B441" s="275" t="s">
        <v>379</v>
      </c>
      <c r="C441" s="9" t="s">
        <v>1917</v>
      </c>
      <c r="D441" s="9" t="s">
        <v>15</v>
      </c>
      <c r="E441" s="276"/>
      <c r="F441" s="9"/>
      <c r="G441" s="9"/>
      <c r="H441" s="9"/>
      <c r="I441" s="9"/>
      <c r="J441" s="9"/>
      <c r="K441" s="9"/>
      <c r="L441" s="275"/>
      <c r="M441" s="9"/>
      <c r="N441" s="277"/>
      <c r="O441" s="277"/>
      <c r="P441" s="278">
        <v>0</v>
      </c>
      <c r="Q441" s="279" t="s">
        <v>4</v>
      </c>
      <c r="R441" s="280" t="s">
        <v>261</v>
      </c>
      <c r="S441" s="277"/>
      <c r="T441" s="281"/>
      <c r="U441" s="9"/>
      <c r="V441" s="9"/>
      <c r="W441" s="9"/>
      <c r="X441" s="9">
        <v>2</v>
      </c>
      <c r="Y441" s="9"/>
      <c r="Z441" s="9">
        <v>2</v>
      </c>
      <c r="AA441" s="9"/>
      <c r="AB441" s="9"/>
      <c r="AC441" s="9"/>
      <c r="AD441" s="9"/>
      <c r="AE441" s="9"/>
      <c r="AF441" s="9"/>
      <c r="AG441" s="9"/>
      <c r="AH441" s="9"/>
      <c r="AI441" s="282"/>
      <c r="AJ441" s="31" t="s">
        <v>856</v>
      </c>
      <c r="AK441" s="275"/>
      <c r="AL441" s="280"/>
    </row>
    <row r="442" spans="1:206" x14ac:dyDescent="0.25">
      <c r="A442" s="31" t="s">
        <v>1676</v>
      </c>
      <c r="B442" s="275" t="s">
        <v>280</v>
      </c>
      <c r="C442" s="9" t="s">
        <v>1919</v>
      </c>
      <c r="D442" s="9" t="s">
        <v>15</v>
      </c>
      <c r="E442" s="276"/>
      <c r="F442" s="9"/>
      <c r="G442" s="9"/>
      <c r="H442" s="9"/>
      <c r="I442" s="9"/>
      <c r="J442" s="9"/>
      <c r="K442" s="9">
        <v>1</v>
      </c>
      <c r="L442" s="275"/>
      <c r="M442" s="9"/>
      <c r="N442" s="277"/>
      <c r="O442" s="277"/>
      <c r="P442" s="278">
        <v>8</v>
      </c>
      <c r="Q442" s="279" t="s">
        <v>4</v>
      </c>
      <c r="R442" s="280"/>
      <c r="S442" s="277"/>
      <c r="T442" s="281">
        <v>2</v>
      </c>
      <c r="U442" s="9">
        <v>2</v>
      </c>
      <c r="V442" s="9"/>
      <c r="W442" s="9">
        <v>2</v>
      </c>
      <c r="X442" s="9"/>
      <c r="Y442" s="9"/>
      <c r="Z442" s="9"/>
      <c r="AA442" s="9"/>
      <c r="AB442" s="9"/>
      <c r="AC442" s="9"/>
      <c r="AD442" s="9"/>
      <c r="AE442" s="9">
        <v>2</v>
      </c>
      <c r="AF442" s="9"/>
      <c r="AG442" s="9"/>
      <c r="AH442" s="9"/>
      <c r="AI442" s="282"/>
      <c r="AJ442" s="31" t="s">
        <v>2074</v>
      </c>
      <c r="AK442" s="275"/>
      <c r="AL442" s="280"/>
    </row>
    <row r="443" spans="1:206" x14ac:dyDescent="0.25">
      <c r="A443" s="31" t="s">
        <v>1677</v>
      </c>
      <c r="B443" s="275" t="s">
        <v>273</v>
      </c>
      <c r="C443" s="9" t="s">
        <v>1920</v>
      </c>
      <c r="D443" s="9" t="s">
        <v>15</v>
      </c>
      <c r="E443" s="276"/>
      <c r="F443" s="9"/>
      <c r="G443" s="9"/>
      <c r="H443" s="9"/>
      <c r="I443" s="9"/>
      <c r="J443" s="9"/>
      <c r="K443" s="9"/>
      <c r="L443" s="275"/>
      <c r="M443" s="9"/>
      <c r="N443" s="277"/>
      <c r="O443" s="277"/>
      <c r="P443" s="278">
        <v>0</v>
      </c>
      <c r="Q443" s="279" t="s">
        <v>4</v>
      </c>
      <c r="R443" s="280"/>
      <c r="S443" s="277"/>
      <c r="T443" s="281"/>
      <c r="U443" s="9"/>
      <c r="V443" s="9">
        <v>2</v>
      </c>
      <c r="W443" s="9"/>
      <c r="X443" s="9"/>
      <c r="Y443" s="9"/>
      <c r="Z443" s="9"/>
      <c r="AA443" s="9"/>
      <c r="AB443" s="9"/>
      <c r="AC443" s="9"/>
      <c r="AD443" s="9"/>
      <c r="AE443" s="9"/>
      <c r="AF443" s="9"/>
      <c r="AG443" s="9"/>
      <c r="AH443" s="9"/>
      <c r="AI443" s="282"/>
      <c r="AJ443" s="31" t="s">
        <v>2093</v>
      </c>
      <c r="AK443" s="275"/>
      <c r="AL443" s="280"/>
    </row>
    <row r="444" spans="1:206" x14ac:dyDescent="0.25">
      <c r="A444" s="31" t="s">
        <v>1678</v>
      </c>
      <c r="B444" s="275" t="s">
        <v>273</v>
      </c>
      <c r="C444" s="9" t="s">
        <v>1922</v>
      </c>
      <c r="D444" s="9" t="s">
        <v>15</v>
      </c>
      <c r="E444" s="276"/>
      <c r="F444" s="9"/>
      <c r="G444" s="9"/>
      <c r="H444" s="9"/>
      <c r="I444" s="9"/>
      <c r="J444" s="9"/>
      <c r="K444" s="9"/>
      <c r="L444" s="275"/>
      <c r="M444" s="9"/>
      <c r="N444" s="277"/>
      <c r="O444" s="277"/>
      <c r="P444" s="278">
        <v>0</v>
      </c>
      <c r="Q444" s="279" t="s">
        <v>4</v>
      </c>
      <c r="R444" s="280"/>
      <c r="S444" s="277"/>
      <c r="T444" s="281"/>
      <c r="U444" s="9"/>
      <c r="V444" s="9">
        <v>2</v>
      </c>
      <c r="W444" s="9"/>
      <c r="X444" s="9"/>
      <c r="Y444" s="9"/>
      <c r="Z444" s="9"/>
      <c r="AA444" s="9"/>
      <c r="AB444" s="9"/>
      <c r="AC444" s="9"/>
      <c r="AD444" s="9"/>
      <c r="AE444" s="9"/>
      <c r="AF444" s="9"/>
      <c r="AG444" s="9"/>
      <c r="AH444" s="9"/>
      <c r="AI444" s="282"/>
      <c r="AJ444" s="31" t="s">
        <v>2093</v>
      </c>
      <c r="AK444" s="275"/>
      <c r="AL444" s="280"/>
    </row>
    <row r="445" spans="1:206" x14ac:dyDescent="0.25">
      <c r="A445" s="31" t="s">
        <v>2364</v>
      </c>
      <c r="B445" s="275" t="s">
        <v>345</v>
      </c>
      <c r="C445" s="9" t="s">
        <v>1921</v>
      </c>
      <c r="D445" s="9" t="s">
        <v>15</v>
      </c>
      <c r="E445" s="276"/>
      <c r="F445" s="9"/>
      <c r="G445" s="9"/>
      <c r="H445" s="9"/>
      <c r="I445" s="9"/>
      <c r="J445" s="9"/>
      <c r="K445" s="9"/>
      <c r="L445" s="275"/>
      <c r="M445" s="9"/>
      <c r="N445" s="277"/>
      <c r="O445" s="277"/>
      <c r="P445" s="278">
        <v>0</v>
      </c>
      <c r="Q445" s="279" t="s">
        <v>4</v>
      </c>
      <c r="R445" s="280"/>
      <c r="S445" s="277"/>
      <c r="T445" s="281"/>
      <c r="U445" s="9"/>
      <c r="V445" s="9">
        <v>2</v>
      </c>
      <c r="W445" s="9"/>
      <c r="X445" s="9"/>
      <c r="Y445" s="9"/>
      <c r="Z445" s="9"/>
      <c r="AA445" s="9"/>
      <c r="AB445" s="9"/>
      <c r="AC445" s="9"/>
      <c r="AD445" s="9"/>
      <c r="AE445" s="9"/>
      <c r="AF445" s="9"/>
      <c r="AG445" s="9"/>
      <c r="AH445" s="9"/>
      <c r="AI445" s="282"/>
      <c r="AJ445" s="31" t="s">
        <v>2093</v>
      </c>
      <c r="AK445" s="275"/>
      <c r="AL445" s="280"/>
    </row>
    <row r="446" spans="1:206" x14ac:dyDescent="0.25">
      <c r="A446" s="31" t="s">
        <v>1679</v>
      </c>
      <c r="B446" s="275" t="s">
        <v>273</v>
      </c>
      <c r="C446" s="9" t="s">
        <v>1923</v>
      </c>
      <c r="D446" s="9" t="s">
        <v>15</v>
      </c>
      <c r="E446" s="276"/>
      <c r="F446" s="9"/>
      <c r="G446" s="9"/>
      <c r="H446" s="9"/>
      <c r="I446" s="9"/>
      <c r="J446" s="9"/>
      <c r="K446" s="9"/>
      <c r="L446" s="275"/>
      <c r="M446" s="9"/>
      <c r="N446" s="277"/>
      <c r="O446" s="277"/>
      <c r="P446" s="278">
        <v>0</v>
      </c>
      <c r="Q446" s="279" t="s">
        <v>4</v>
      </c>
      <c r="R446" s="280"/>
      <c r="S446" s="277"/>
      <c r="T446" s="281"/>
      <c r="U446" s="9"/>
      <c r="V446" s="9">
        <v>2</v>
      </c>
      <c r="W446" s="9"/>
      <c r="X446" s="9"/>
      <c r="Y446" s="9"/>
      <c r="Z446" s="9"/>
      <c r="AA446" s="9"/>
      <c r="AB446" s="9"/>
      <c r="AC446" s="9"/>
      <c r="AD446" s="9"/>
      <c r="AE446" s="9"/>
      <c r="AF446" s="9"/>
      <c r="AG446" s="9"/>
      <c r="AH446" s="9"/>
      <c r="AI446" s="282"/>
      <c r="AJ446" s="31" t="s">
        <v>2093</v>
      </c>
      <c r="AK446" s="275"/>
      <c r="AL446" s="280"/>
    </row>
    <row r="447" spans="1:206" x14ac:dyDescent="0.25">
      <c r="A447" s="31" t="s">
        <v>1680</v>
      </c>
      <c r="B447" s="275" t="s">
        <v>273</v>
      </c>
      <c r="C447" s="9" t="s">
        <v>1924</v>
      </c>
      <c r="D447" s="9" t="s">
        <v>15</v>
      </c>
      <c r="E447" s="276"/>
      <c r="F447" s="9"/>
      <c r="G447" s="9"/>
      <c r="H447" s="9"/>
      <c r="I447" s="9"/>
      <c r="J447" s="9"/>
      <c r="K447" s="9"/>
      <c r="L447" s="275"/>
      <c r="M447" s="9"/>
      <c r="N447" s="277"/>
      <c r="O447" s="277"/>
      <c r="P447" s="278">
        <v>3</v>
      </c>
      <c r="Q447" s="279" t="s">
        <v>4</v>
      </c>
      <c r="R447" s="280"/>
      <c r="S447" s="277"/>
      <c r="T447" s="281"/>
      <c r="U447" s="9"/>
      <c r="V447" s="9"/>
      <c r="W447" s="9"/>
      <c r="X447" s="9"/>
      <c r="Y447" s="9">
        <v>2</v>
      </c>
      <c r="Z447" s="9"/>
      <c r="AA447" s="9"/>
      <c r="AB447" s="9"/>
      <c r="AC447" s="9"/>
      <c r="AD447" s="9"/>
      <c r="AE447" s="9"/>
      <c r="AF447" s="9"/>
      <c r="AG447" s="9"/>
      <c r="AH447" s="9"/>
      <c r="AI447" s="282"/>
      <c r="AJ447" s="31" t="s">
        <v>903</v>
      </c>
      <c r="AK447" s="275"/>
      <c r="AL447" s="280"/>
    </row>
    <row r="448" spans="1:206" ht="45" x14ac:dyDescent="0.25">
      <c r="A448" s="31" t="s">
        <v>671</v>
      </c>
      <c r="B448" s="275" t="s">
        <v>961</v>
      </c>
      <c r="C448" s="9" t="s">
        <v>1107</v>
      </c>
      <c r="D448" s="9"/>
      <c r="E448" s="276"/>
      <c r="F448" s="9"/>
      <c r="G448" s="9"/>
      <c r="H448" s="9"/>
      <c r="I448" s="9"/>
      <c r="J448" s="9"/>
      <c r="K448" s="9"/>
      <c r="L448" s="275"/>
      <c r="M448" s="9"/>
      <c r="N448" s="277"/>
      <c r="O448" s="277"/>
      <c r="P448" s="278"/>
      <c r="Q448" s="279">
        <v>45199</v>
      </c>
      <c r="R448" s="280"/>
      <c r="S448" s="277"/>
      <c r="T448" s="281"/>
      <c r="U448" s="9"/>
      <c r="V448" s="9"/>
      <c r="W448" s="9"/>
      <c r="X448" s="9"/>
      <c r="Y448" s="9"/>
      <c r="Z448" s="9"/>
      <c r="AA448" s="9"/>
      <c r="AB448" s="9"/>
      <c r="AC448" s="9"/>
      <c r="AD448" s="9"/>
      <c r="AE448" s="9"/>
      <c r="AF448" s="9"/>
      <c r="AG448" s="9"/>
      <c r="AH448" s="9"/>
      <c r="AI448" s="282"/>
      <c r="AJ448" s="31" t="s">
        <v>896</v>
      </c>
      <c r="AK448" s="275"/>
      <c r="AL448" s="280"/>
    </row>
    <row r="449" spans="1:38" x14ac:dyDescent="0.25">
      <c r="A449" s="31" t="s">
        <v>1681</v>
      </c>
      <c r="B449" s="275" t="s">
        <v>321</v>
      </c>
      <c r="C449" s="9" t="s">
        <v>1925</v>
      </c>
      <c r="D449" s="9" t="s">
        <v>15</v>
      </c>
      <c r="E449" s="276"/>
      <c r="F449" s="9"/>
      <c r="G449" s="9" t="s">
        <v>19</v>
      </c>
      <c r="H449" s="9"/>
      <c r="I449" s="9"/>
      <c r="J449" s="9"/>
      <c r="K449" s="9"/>
      <c r="L449" s="275"/>
      <c r="M449" s="9"/>
      <c r="N449" s="277"/>
      <c r="O449" s="277"/>
      <c r="P449" s="278">
        <v>0</v>
      </c>
      <c r="Q449" s="279" t="s">
        <v>4</v>
      </c>
      <c r="R449" s="280"/>
      <c r="S449" s="277"/>
      <c r="T449" s="281">
        <v>2</v>
      </c>
      <c r="U449" s="9">
        <v>2</v>
      </c>
      <c r="V449" s="9"/>
      <c r="W449" s="9"/>
      <c r="X449" s="9"/>
      <c r="Y449" s="9"/>
      <c r="Z449" s="9"/>
      <c r="AA449" s="9"/>
      <c r="AB449" s="9"/>
      <c r="AC449" s="9"/>
      <c r="AD449" s="9"/>
      <c r="AE449" s="9"/>
      <c r="AF449" s="9"/>
      <c r="AG449" s="9"/>
      <c r="AH449" s="9"/>
      <c r="AI449" s="282"/>
      <c r="AJ449" s="31" t="s">
        <v>2082</v>
      </c>
      <c r="AK449" s="275" t="s">
        <v>2083</v>
      </c>
      <c r="AL449" s="280"/>
    </row>
    <row r="450" spans="1:38" ht="45" x14ac:dyDescent="0.25">
      <c r="A450" s="31" t="s">
        <v>1682</v>
      </c>
      <c r="B450" s="275" t="s">
        <v>379</v>
      </c>
      <c r="C450" s="9" t="s">
        <v>1927</v>
      </c>
      <c r="D450" s="9" t="s">
        <v>15</v>
      </c>
      <c r="E450" s="276"/>
      <c r="F450" s="9"/>
      <c r="G450" s="9" t="s">
        <v>19</v>
      </c>
      <c r="H450" s="9"/>
      <c r="I450" s="9">
        <v>3</v>
      </c>
      <c r="J450" s="9"/>
      <c r="K450" s="9"/>
      <c r="L450" s="275" t="s">
        <v>340</v>
      </c>
      <c r="M450" s="9"/>
      <c r="N450" s="277"/>
      <c r="O450" s="277"/>
      <c r="P450" s="278">
        <v>6</v>
      </c>
      <c r="Q450" s="279" t="s">
        <v>4</v>
      </c>
      <c r="R450" s="280"/>
      <c r="S450" s="277"/>
      <c r="T450" s="281"/>
      <c r="U450" s="9"/>
      <c r="V450" s="9"/>
      <c r="W450" s="9"/>
      <c r="X450" s="9">
        <v>2</v>
      </c>
      <c r="Y450" s="9"/>
      <c r="Z450" s="9">
        <v>2</v>
      </c>
      <c r="AA450" s="9"/>
      <c r="AB450" s="9"/>
      <c r="AC450" s="9"/>
      <c r="AD450" s="9"/>
      <c r="AE450" s="9"/>
      <c r="AF450" s="9"/>
      <c r="AG450" s="9"/>
      <c r="AH450" s="9"/>
      <c r="AI450" s="282"/>
      <c r="AJ450" s="31" t="s">
        <v>2103</v>
      </c>
      <c r="AK450" s="275"/>
      <c r="AL450" s="280"/>
    </row>
    <row r="451" spans="1:38" ht="45" x14ac:dyDescent="0.25">
      <c r="A451" s="31" t="s">
        <v>2151</v>
      </c>
      <c r="B451" s="275" t="s">
        <v>280</v>
      </c>
      <c r="C451" s="9" t="s">
        <v>1926</v>
      </c>
      <c r="D451" s="9" t="s">
        <v>15</v>
      </c>
      <c r="E451" s="276"/>
      <c r="F451" s="9"/>
      <c r="G451" s="9" t="s">
        <v>19</v>
      </c>
      <c r="H451" s="9"/>
      <c r="I451" s="9">
        <v>3</v>
      </c>
      <c r="J451" s="9"/>
      <c r="K451" s="9"/>
      <c r="L451" s="275" t="s">
        <v>340</v>
      </c>
      <c r="M451" s="9"/>
      <c r="N451" s="277"/>
      <c r="O451" s="277"/>
      <c r="P451" s="278">
        <v>6</v>
      </c>
      <c r="Q451" s="279" t="s">
        <v>4</v>
      </c>
      <c r="R451" s="280"/>
      <c r="S451" s="277"/>
      <c r="T451" s="281"/>
      <c r="U451" s="9"/>
      <c r="V451" s="9"/>
      <c r="W451" s="9"/>
      <c r="X451" s="9">
        <v>2</v>
      </c>
      <c r="Y451" s="9"/>
      <c r="Z451" s="9">
        <v>2</v>
      </c>
      <c r="AA451" s="9"/>
      <c r="AB451" s="9"/>
      <c r="AC451" s="9"/>
      <c r="AD451" s="9"/>
      <c r="AE451" s="9"/>
      <c r="AF451" s="9"/>
      <c r="AG451" s="9"/>
      <c r="AH451" s="9"/>
      <c r="AI451" s="282"/>
      <c r="AJ451" s="31" t="s">
        <v>2103</v>
      </c>
      <c r="AK451" s="275"/>
      <c r="AL451" s="280"/>
    </row>
    <row r="452" spans="1:38" ht="45" x14ac:dyDescent="0.25">
      <c r="A452" s="31" t="s">
        <v>1683</v>
      </c>
      <c r="B452" s="275" t="s">
        <v>379</v>
      </c>
      <c r="C452" s="9" t="s">
        <v>1927</v>
      </c>
      <c r="D452" s="9" t="s">
        <v>15</v>
      </c>
      <c r="E452" s="276"/>
      <c r="F452" s="9"/>
      <c r="G452" s="9" t="s">
        <v>19</v>
      </c>
      <c r="H452" s="9">
        <v>20</v>
      </c>
      <c r="I452" s="9">
        <v>20</v>
      </c>
      <c r="J452" s="9"/>
      <c r="K452" s="9">
        <v>1</v>
      </c>
      <c r="L452" s="275" t="s">
        <v>340</v>
      </c>
      <c r="M452" s="9"/>
      <c r="N452" s="277"/>
      <c r="O452" s="277"/>
      <c r="P452" s="278">
        <v>6</v>
      </c>
      <c r="Q452" s="279" t="s">
        <v>4</v>
      </c>
      <c r="R452" s="280"/>
      <c r="S452" s="277"/>
      <c r="T452" s="281"/>
      <c r="U452" s="9"/>
      <c r="V452" s="9"/>
      <c r="W452" s="9"/>
      <c r="X452" s="9"/>
      <c r="Y452" s="9"/>
      <c r="Z452" s="9"/>
      <c r="AA452" s="9"/>
      <c r="AB452" s="9"/>
      <c r="AC452" s="9"/>
      <c r="AD452" s="9"/>
      <c r="AE452" s="9"/>
      <c r="AF452" s="9"/>
      <c r="AG452" s="9"/>
      <c r="AH452" s="9">
        <v>2</v>
      </c>
      <c r="AI452" s="282"/>
      <c r="AJ452" s="31" t="s">
        <v>2103</v>
      </c>
      <c r="AK452" s="275"/>
      <c r="AL452" s="280"/>
    </row>
    <row r="453" spans="1:38" ht="45" x14ac:dyDescent="0.25">
      <c r="A453" s="31" t="s">
        <v>2152</v>
      </c>
      <c r="B453" s="275" t="s">
        <v>280</v>
      </c>
      <c r="C453" s="9" t="s">
        <v>1926</v>
      </c>
      <c r="D453" s="9" t="s">
        <v>15</v>
      </c>
      <c r="E453" s="276"/>
      <c r="F453" s="9"/>
      <c r="G453" s="9" t="s">
        <v>19</v>
      </c>
      <c r="H453" s="9">
        <v>20</v>
      </c>
      <c r="I453" s="9">
        <v>20</v>
      </c>
      <c r="J453" s="9"/>
      <c r="K453" s="9">
        <v>1</v>
      </c>
      <c r="L453" s="275" t="s">
        <v>340</v>
      </c>
      <c r="M453" s="9"/>
      <c r="N453" s="277"/>
      <c r="O453" s="277"/>
      <c r="P453" s="278">
        <v>6</v>
      </c>
      <c r="Q453" s="279" t="s">
        <v>4</v>
      </c>
      <c r="R453" s="280"/>
      <c r="S453" s="277"/>
      <c r="T453" s="281"/>
      <c r="U453" s="9"/>
      <c r="V453" s="9"/>
      <c r="W453" s="9"/>
      <c r="X453" s="9"/>
      <c r="Y453" s="9"/>
      <c r="Z453" s="9"/>
      <c r="AA453" s="9"/>
      <c r="AB453" s="9"/>
      <c r="AC453" s="9"/>
      <c r="AD453" s="9"/>
      <c r="AE453" s="9"/>
      <c r="AF453" s="9"/>
      <c r="AG453" s="9"/>
      <c r="AH453" s="9">
        <v>2</v>
      </c>
      <c r="AI453" s="282"/>
      <c r="AJ453" s="31" t="s">
        <v>2103</v>
      </c>
      <c r="AK453" s="275"/>
      <c r="AL453" s="280"/>
    </row>
    <row r="454" spans="1:38" ht="45" x14ac:dyDescent="0.25">
      <c r="A454" s="31" t="s">
        <v>435</v>
      </c>
      <c r="B454" s="275" t="s">
        <v>436</v>
      </c>
      <c r="C454" s="9" t="s">
        <v>437</v>
      </c>
      <c r="D454" s="9"/>
      <c r="E454" s="276"/>
      <c r="F454" s="9"/>
      <c r="G454" s="9"/>
      <c r="H454" s="9"/>
      <c r="I454" s="9"/>
      <c r="J454" s="9"/>
      <c r="K454" s="9"/>
      <c r="L454" s="275"/>
      <c r="M454" s="9"/>
      <c r="N454" s="277"/>
      <c r="O454" s="277"/>
      <c r="P454" s="278"/>
      <c r="Q454" s="279">
        <v>46191</v>
      </c>
      <c r="R454" s="280"/>
      <c r="S454" s="277"/>
      <c r="T454" s="281"/>
      <c r="U454" s="9"/>
      <c r="V454" s="9"/>
      <c r="W454" s="9"/>
      <c r="X454" s="9"/>
      <c r="Y454" s="9"/>
      <c r="Z454" s="9"/>
      <c r="AA454" s="9"/>
      <c r="AB454" s="9"/>
      <c r="AC454" s="9"/>
      <c r="AD454" s="9"/>
      <c r="AE454" s="9"/>
      <c r="AF454" s="9"/>
      <c r="AG454" s="9"/>
      <c r="AH454" s="9"/>
      <c r="AI454" s="282"/>
      <c r="AJ454" s="31" t="s">
        <v>830</v>
      </c>
      <c r="AK454" s="275"/>
      <c r="AL454" s="280"/>
    </row>
    <row r="455" spans="1:38" x14ac:dyDescent="0.25">
      <c r="A455" s="31" t="s">
        <v>1328</v>
      </c>
      <c r="B455" s="275" t="s">
        <v>345</v>
      </c>
      <c r="C455" s="9" t="s">
        <v>1457</v>
      </c>
      <c r="D455" s="9" t="s">
        <v>16</v>
      </c>
      <c r="E455" s="276"/>
      <c r="F455" s="9"/>
      <c r="G455" s="9"/>
      <c r="H455" s="9"/>
      <c r="I455" s="9"/>
      <c r="J455" s="9"/>
      <c r="K455" s="9"/>
      <c r="L455" s="275"/>
      <c r="M455" s="9"/>
      <c r="N455" s="277"/>
      <c r="O455" s="277"/>
      <c r="P455" s="278">
        <v>0</v>
      </c>
      <c r="Q455" s="279" t="s">
        <v>4</v>
      </c>
      <c r="R455" s="280"/>
      <c r="S455" s="277"/>
      <c r="T455" s="281">
        <v>1</v>
      </c>
      <c r="U455" s="9">
        <v>1</v>
      </c>
      <c r="V455" s="9"/>
      <c r="W455" s="9"/>
      <c r="X455" s="9"/>
      <c r="Y455" s="9"/>
      <c r="Z455" s="9"/>
      <c r="AA455" s="9"/>
      <c r="AB455" s="9"/>
      <c r="AC455" s="9"/>
      <c r="AD455" s="9"/>
      <c r="AE455" s="9"/>
      <c r="AF455" s="9"/>
      <c r="AG455" s="9"/>
      <c r="AH455" s="9"/>
      <c r="AI455" s="282"/>
      <c r="AJ455" s="31" t="s">
        <v>798</v>
      </c>
      <c r="AK455" s="275"/>
      <c r="AL455" s="280"/>
    </row>
    <row r="456" spans="1:38" ht="45" x14ac:dyDescent="0.25">
      <c r="A456" s="31" t="s">
        <v>672</v>
      </c>
      <c r="B456" s="275" t="s">
        <v>286</v>
      </c>
      <c r="C456" s="9" t="s">
        <v>1108</v>
      </c>
      <c r="D456" s="9"/>
      <c r="E456" s="276"/>
      <c r="F456" s="9"/>
      <c r="G456" s="9"/>
      <c r="H456" s="9"/>
      <c r="I456" s="9"/>
      <c r="J456" s="9"/>
      <c r="K456" s="9"/>
      <c r="L456" s="275"/>
      <c r="M456" s="9"/>
      <c r="N456" s="277"/>
      <c r="O456" s="277"/>
      <c r="P456" s="278"/>
      <c r="Q456" s="279">
        <v>46326</v>
      </c>
      <c r="R456" s="280"/>
      <c r="S456" s="277"/>
      <c r="T456" s="281"/>
      <c r="U456" s="9"/>
      <c r="V456" s="9"/>
      <c r="W456" s="9"/>
      <c r="X456" s="9"/>
      <c r="Y456" s="9"/>
      <c r="Z456" s="9"/>
      <c r="AA456" s="9"/>
      <c r="AB456" s="9"/>
      <c r="AC456" s="9"/>
      <c r="AD456" s="9"/>
      <c r="AE456" s="9"/>
      <c r="AF456" s="9"/>
      <c r="AG456" s="9"/>
      <c r="AH456" s="9"/>
      <c r="AI456" s="282"/>
      <c r="AJ456" s="31" t="s">
        <v>869</v>
      </c>
      <c r="AK456" s="275"/>
      <c r="AL456" s="280"/>
    </row>
    <row r="457" spans="1:38" ht="45" x14ac:dyDescent="0.25">
      <c r="A457" s="31" t="s">
        <v>673</v>
      </c>
      <c r="B457" s="275" t="s">
        <v>299</v>
      </c>
      <c r="C457" s="9" t="s">
        <v>1109</v>
      </c>
      <c r="D457" s="9"/>
      <c r="E457" s="276"/>
      <c r="F457" s="9"/>
      <c r="G457" s="9"/>
      <c r="H457" s="9"/>
      <c r="I457" s="9"/>
      <c r="J457" s="9"/>
      <c r="K457" s="9"/>
      <c r="L457" s="275"/>
      <c r="M457" s="9"/>
      <c r="N457" s="277"/>
      <c r="O457" s="277"/>
      <c r="P457" s="278"/>
      <c r="Q457" s="279">
        <v>46326</v>
      </c>
      <c r="R457" s="280"/>
      <c r="S457" s="277"/>
      <c r="T457" s="281"/>
      <c r="U457" s="9"/>
      <c r="V457" s="9"/>
      <c r="W457" s="9"/>
      <c r="X457" s="9"/>
      <c r="Y457" s="9"/>
      <c r="Z457" s="9"/>
      <c r="AA457" s="9"/>
      <c r="AB457" s="9"/>
      <c r="AC457" s="9"/>
      <c r="AD457" s="9"/>
      <c r="AE457" s="9"/>
      <c r="AF457" s="9"/>
      <c r="AG457" s="9"/>
      <c r="AH457" s="9"/>
      <c r="AI457" s="282"/>
      <c r="AJ457" s="31" t="s">
        <v>894</v>
      </c>
      <c r="AK457" s="275"/>
      <c r="AL457" s="280"/>
    </row>
    <row r="458" spans="1:38" x14ac:dyDescent="0.25">
      <c r="A458" s="31" t="s">
        <v>1684</v>
      </c>
      <c r="B458" s="275" t="s">
        <v>321</v>
      </c>
      <c r="C458" s="9" t="s">
        <v>1928</v>
      </c>
      <c r="D458" s="9" t="s">
        <v>15</v>
      </c>
      <c r="E458" s="276"/>
      <c r="F458" s="9"/>
      <c r="G458" s="9"/>
      <c r="H458" s="9"/>
      <c r="I458" s="9">
        <v>3</v>
      </c>
      <c r="J458" s="9">
        <v>3</v>
      </c>
      <c r="K458" s="9"/>
      <c r="L458" s="275"/>
      <c r="M458" s="9"/>
      <c r="N458" s="277"/>
      <c r="O458" s="277"/>
      <c r="P458" s="278">
        <v>2</v>
      </c>
      <c r="Q458" s="279" t="s">
        <v>4</v>
      </c>
      <c r="R458" s="280"/>
      <c r="S458" s="277"/>
      <c r="T458" s="281"/>
      <c r="U458" s="9"/>
      <c r="V458" s="9"/>
      <c r="W458" s="9"/>
      <c r="X458" s="9"/>
      <c r="Y458" s="9">
        <v>2</v>
      </c>
      <c r="Z458" s="9"/>
      <c r="AA458" s="9"/>
      <c r="AB458" s="9"/>
      <c r="AC458" s="9"/>
      <c r="AD458" s="9"/>
      <c r="AE458" s="9"/>
      <c r="AF458" s="9"/>
      <c r="AG458" s="9"/>
      <c r="AH458" s="9"/>
      <c r="AI458" s="282"/>
      <c r="AJ458" s="31" t="s">
        <v>897</v>
      </c>
      <c r="AK458" s="275"/>
      <c r="AL458" s="280"/>
    </row>
    <row r="459" spans="1:38" x14ac:dyDescent="0.25">
      <c r="A459" s="31" t="s">
        <v>438</v>
      </c>
      <c r="B459" s="275" t="s">
        <v>321</v>
      </c>
      <c r="C459" s="9" t="s">
        <v>439</v>
      </c>
      <c r="D459" s="9" t="s">
        <v>15</v>
      </c>
      <c r="E459" s="276"/>
      <c r="F459" s="9"/>
      <c r="G459" s="9"/>
      <c r="H459" s="9"/>
      <c r="I459" s="9">
        <v>3</v>
      </c>
      <c r="J459" s="9">
        <v>3</v>
      </c>
      <c r="K459" s="9"/>
      <c r="L459" s="275"/>
      <c r="M459" s="9"/>
      <c r="N459" s="277"/>
      <c r="O459" s="277"/>
      <c r="P459" s="278">
        <v>2</v>
      </c>
      <c r="Q459" s="279">
        <v>45709</v>
      </c>
      <c r="R459" s="280"/>
      <c r="S459" s="277"/>
      <c r="T459" s="281"/>
      <c r="U459" s="9"/>
      <c r="V459" s="9"/>
      <c r="W459" s="9"/>
      <c r="X459" s="9"/>
      <c r="Y459" s="9">
        <v>1</v>
      </c>
      <c r="Z459" s="9"/>
      <c r="AA459" s="9"/>
      <c r="AB459" s="9"/>
      <c r="AC459" s="9"/>
      <c r="AD459" s="9"/>
      <c r="AE459" s="9"/>
      <c r="AF459" s="9"/>
      <c r="AG459" s="9"/>
      <c r="AH459" s="9"/>
      <c r="AI459" s="282"/>
      <c r="AJ459" s="31" t="s">
        <v>897</v>
      </c>
      <c r="AK459" s="275"/>
      <c r="AL459" s="280"/>
    </row>
    <row r="460" spans="1:38" ht="45" x14ac:dyDescent="0.25">
      <c r="A460" s="31" t="s">
        <v>674</v>
      </c>
      <c r="B460" s="275" t="s">
        <v>387</v>
      </c>
      <c r="C460" s="9" t="s">
        <v>1110</v>
      </c>
      <c r="D460" s="9"/>
      <c r="E460" s="276"/>
      <c r="F460" s="9"/>
      <c r="G460" s="9"/>
      <c r="H460" s="9"/>
      <c r="I460" s="9"/>
      <c r="J460" s="9"/>
      <c r="K460" s="9"/>
      <c r="L460" s="275"/>
      <c r="M460" s="9"/>
      <c r="N460" s="277"/>
      <c r="O460" s="277"/>
      <c r="P460" s="278"/>
      <c r="Q460" s="279">
        <v>46204</v>
      </c>
      <c r="R460" s="280"/>
      <c r="S460" s="277"/>
      <c r="T460" s="281"/>
      <c r="U460" s="9"/>
      <c r="V460" s="9"/>
      <c r="W460" s="9"/>
      <c r="X460" s="9"/>
      <c r="Y460" s="9"/>
      <c r="Z460" s="9"/>
      <c r="AA460" s="9"/>
      <c r="AB460" s="9"/>
      <c r="AC460" s="9"/>
      <c r="AD460" s="9"/>
      <c r="AE460" s="9"/>
      <c r="AF460" s="9"/>
      <c r="AG460" s="9"/>
      <c r="AH460" s="9"/>
      <c r="AI460" s="282"/>
      <c r="AJ460" s="31" t="s">
        <v>821</v>
      </c>
      <c r="AK460" s="275"/>
      <c r="AL460" s="280"/>
    </row>
    <row r="461" spans="1:38" x14ac:dyDescent="0.25">
      <c r="A461" s="31" t="s">
        <v>1685</v>
      </c>
      <c r="B461" s="275" t="s">
        <v>345</v>
      </c>
      <c r="C461" s="9" t="s">
        <v>1110</v>
      </c>
      <c r="D461" s="9" t="s">
        <v>15</v>
      </c>
      <c r="E461" s="276"/>
      <c r="F461" s="9"/>
      <c r="G461" s="9"/>
      <c r="H461" s="9"/>
      <c r="I461" s="9"/>
      <c r="J461" s="9"/>
      <c r="K461" s="9">
        <v>1</v>
      </c>
      <c r="L461" s="275"/>
      <c r="M461" s="9"/>
      <c r="N461" s="277"/>
      <c r="O461" s="277"/>
      <c r="P461" s="278">
        <v>19</v>
      </c>
      <c r="Q461" s="279">
        <v>46204</v>
      </c>
      <c r="R461" s="280"/>
      <c r="S461" s="277"/>
      <c r="T461" s="281">
        <v>2</v>
      </c>
      <c r="U461" s="9">
        <v>2</v>
      </c>
      <c r="V461" s="9"/>
      <c r="W461" s="9"/>
      <c r="X461" s="9"/>
      <c r="Y461" s="9"/>
      <c r="Z461" s="9"/>
      <c r="AA461" s="9"/>
      <c r="AB461" s="9"/>
      <c r="AC461" s="9"/>
      <c r="AD461" s="9"/>
      <c r="AE461" s="9"/>
      <c r="AF461" s="9"/>
      <c r="AG461" s="9"/>
      <c r="AH461" s="9"/>
      <c r="AI461" s="282"/>
      <c r="AJ461" s="31" t="s">
        <v>2073</v>
      </c>
      <c r="AK461" s="275" t="s">
        <v>2063</v>
      </c>
      <c r="AL461" s="280" t="s">
        <v>800</v>
      </c>
    </row>
    <row r="462" spans="1:38" x14ac:dyDescent="0.25">
      <c r="A462" s="31" t="s">
        <v>1686</v>
      </c>
      <c r="B462" s="275" t="s">
        <v>345</v>
      </c>
      <c r="C462" s="9" t="s">
        <v>1110</v>
      </c>
      <c r="D462" s="9" t="s">
        <v>15</v>
      </c>
      <c r="E462" s="276"/>
      <c r="F462" s="9"/>
      <c r="G462" s="9"/>
      <c r="H462" s="9"/>
      <c r="I462" s="9"/>
      <c r="J462" s="9"/>
      <c r="K462" s="9">
        <v>2</v>
      </c>
      <c r="L462" s="275"/>
      <c r="M462" s="9"/>
      <c r="N462" s="277"/>
      <c r="O462" s="277"/>
      <c r="P462" s="278">
        <v>26</v>
      </c>
      <c r="Q462" s="279">
        <v>46204</v>
      </c>
      <c r="R462" s="280"/>
      <c r="S462" s="277"/>
      <c r="T462" s="281">
        <v>2</v>
      </c>
      <c r="U462" s="9">
        <v>2</v>
      </c>
      <c r="V462" s="9"/>
      <c r="W462" s="9"/>
      <c r="X462" s="9"/>
      <c r="Y462" s="9"/>
      <c r="Z462" s="9"/>
      <c r="AA462" s="9"/>
      <c r="AB462" s="9"/>
      <c r="AC462" s="9"/>
      <c r="AD462" s="9"/>
      <c r="AE462" s="9"/>
      <c r="AF462" s="9"/>
      <c r="AG462" s="9"/>
      <c r="AH462" s="9"/>
      <c r="AI462" s="282"/>
      <c r="AJ462" s="31" t="s">
        <v>2073</v>
      </c>
      <c r="AK462" s="275" t="s">
        <v>2063</v>
      </c>
      <c r="AL462" s="280" t="s">
        <v>800</v>
      </c>
    </row>
    <row r="463" spans="1:38" ht="45" x14ac:dyDescent="0.25">
      <c r="A463" s="31" t="s">
        <v>675</v>
      </c>
      <c r="B463" s="275" t="s">
        <v>387</v>
      </c>
      <c r="C463" s="9" t="s">
        <v>1111</v>
      </c>
      <c r="D463" s="9"/>
      <c r="E463" s="276"/>
      <c r="F463" s="9"/>
      <c r="G463" s="9"/>
      <c r="H463" s="9"/>
      <c r="I463" s="9"/>
      <c r="J463" s="9"/>
      <c r="K463" s="9"/>
      <c r="L463" s="275"/>
      <c r="M463" s="9"/>
      <c r="N463" s="277"/>
      <c r="O463" s="277"/>
      <c r="P463" s="278"/>
      <c r="Q463" s="279">
        <v>46388</v>
      </c>
      <c r="R463" s="280"/>
      <c r="S463" s="277"/>
      <c r="T463" s="281"/>
      <c r="U463" s="9"/>
      <c r="V463" s="9"/>
      <c r="W463" s="9"/>
      <c r="X463" s="9"/>
      <c r="Y463" s="9"/>
      <c r="Z463" s="9"/>
      <c r="AA463" s="9"/>
      <c r="AB463" s="9"/>
      <c r="AC463" s="9"/>
      <c r="AD463" s="9"/>
      <c r="AE463" s="9"/>
      <c r="AF463" s="9"/>
      <c r="AG463" s="9"/>
      <c r="AH463" s="9"/>
      <c r="AI463" s="282"/>
      <c r="AJ463" s="31" t="s">
        <v>800</v>
      </c>
      <c r="AK463" s="275"/>
      <c r="AL463" s="280"/>
    </row>
    <row r="464" spans="1:38" x14ac:dyDescent="0.25">
      <c r="A464" s="31" t="s">
        <v>1687</v>
      </c>
      <c r="B464" s="275" t="s">
        <v>345</v>
      </c>
      <c r="C464" s="9" t="s">
        <v>1111</v>
      </c>
      <c r="D464" s="9" t="s">
        <v>15</v>
      </c>
      <c r="E464" s="276"/>
      <c r="F464" s="9"/>
      <c r="G464" s="9"/>
      <c r="H464" s="9">
        <v>6</v>
      </c>
      <c r="I464" s="9"/>
      <c r="J464" s="9"/>
      <c r="K464" s="9">
        <v>1</v>
      </c>
      <c r="L464" s="275"/>
      <c r="M464" s="9"/>
      <c r="N464" s="277"/>
      <c r="O464" s="277"/>
      <c r="P464" s="278">
        <v>17</v>
      </c>
      <c r="Q464" s="279">
        <v>46388</v>
      </c>
      <c r="R464" s="280"/>
      <c r="S464" s="277"/>
      <c r="T464" s="281">
        <v>2</v>
      </c>
      <c r="U464" s="9">
        <v>2</v>
      </c>
      <c r="V464" s="9"/>
      <c r="W464" s="9"/>
      <c r="X464" s="9"/>
      <c r="Y464" s="9"/>
      <c r="Z464" s="9"/>
      <c r="AA464" s="9"/>
      <c r="AB464" s="9"/>
      <c r="AC464" s="9"/>
      <c r="AD464" s="9"/>
      <c r="AE464" s="9"/>
      <c r="AF464" s="9"/>
      <c r="AG464" s="9"/>
      <c r="AH464" s="9"/>
      <c r="AI464" s="282"/>
      <c r="AJ464" s="31" t="s">
        <v>2063</v>
      </c>
      <c r="AK464" s="275" t="s">
        <v>2064</v>
      </c>
      <c r="AL464" s="280"/>
    </row>
    <row r="465" spans="1:38" x14ac:dyDescent="0.25">
      <c r="A465" s="31" t="s">
        <v>2153</v>
      </c>
      <c r="B465" s="275" t="s">
        <v>379</v>
      </c>
      <c r="C465" s="9" t="s">
        <v>1929</v>
      </c>
      <c r="D465" s="9" t="s">
        <v>15</v>
      </c>
      <c r="E465" s="276"/>
      <c r="F465" s="9"/>
      <c r="G465" s="9"/>
      <c r="H465" s="9">
        <v>6</v>
      </c>
      <c r="I465" s="9"/>
      <c r="J465" s="9"/>
      <c r="K465" s="9">
        <v>1</v>
      </c>
      <c r="L465" s="275"/>
      <c r="M465" s="9"/>
      <c r="N465" s="277"/>
      <c r="O465" s="277"/>
      <c r="P465" s="278">
        <v>17</v>
      </c>
      <c r="Q465" s="279">
        <v>46388</v>
      </c>
      <c r="R465" s="280"/>
      <c r="S465" s="277"/>
      <c r="T465" s="281">
        <v>2</v>
      </c>
      <c r="U465" s="9">
        <v>2</v>
      </c>
      <c r="V465" s="9"/>
      <c r="W465" s="9"/>
      <c r="X465" s="9"/>
      <c r="Y465" s="9"/>
      <c r="Z465" s="9"/>
      <c r="AA465" s="9"/>
      <c r="AB465" s="9"/>
      <c r="AC465" s="9"/>
      <c r="AD465" s="9"/>
      <c r="AE465" s="9"/>
      <c r="AF465" s="9"/>
      <c r="AG465" s="9"/>
      <c r="AH465" s="9"/>
      <c r="AI465" s="282"/>
      <c r="AJ465" s="31" t="s">
        <v>2063</v>
      </c>
      <c r="AK465" s="275" t="s">
        <v>2064</v>
      </c>
      <c r="AL465" s="280"/>
    </row>
    <row r="466" spans="1:38" x14ac:dyDescent="0.25">
      <c r="A466" s="31" t="s">
        <v>1688</v>
      </c>
      <c r="B466" s="275" t="s">
        <v>345</v>
      </c>
      <c r="C466" s="9" t="s">
        <v>1111</v>
      </c>
      <c r="D466" s="9" t="s">
        <v>15</v>
      </c>
      <c r="E466" s="276"/>
      <c r="F466" s="9"/>
      <c r="G466" s="9"/>
      <c r="H466" s="9">
        <v>6</v>
      </c>
      <c r="I466" s="9"/>
      <c r="J466" s="9"/>
      <c r="K466" s="9">
        <v>2</v>
      </c>
      <c r="L466" s="275"/>
      <c r="M466" s="9"/>
      <c r="N466" s="277"/>
      <c r="O466" s="277"/>
      <c r="P466" s="278">
        <v>25</v>
      </c>
      <c r="Q466" s="279">
        <v>46388</v>
      </c>
      <c r="R466" s="280"/>
      <c r="S466" s="277"/>
      <c r="T466" s="281">
        <v>2</v>
      </c>
      <c r="U466" s="9">
        <v>2</v>
      </c>
      <c r="V466" s="9"/>
      <c r="W466" s="9"/>
      <c r="X466" s="9"/>
      <c r="Y466" s="9"/>
      <c r="Z466" s="9"/>
      <c r="AA466" s="9"/>
      <c r="AB466" s="9"/>
      <c r="AC466" s="9"/>
      <c r="AD466" s="9"/>
      <c r="AE466" s="9"/>
      <c r="AF466" s="9"/>
      <c r="AG466" s="9"/>
      <c r="AH466" s="9"/>
      <c r="AI466" s="282"/>
      <c r="AJ466" s="31" t="s">
        <v>2063</v>
      </c>
      <c r="AK466" s="275" t="s">
        <v>2064</v>
      </c>
      <c r="AL466" s="280"/>
    </row>
    <row r="467" spans="1:38" x14ac:dyDescent="0.25">
      <c r="A467" s="31" t="s">
        <v>2154</v>
      </c>
      <c r="B467" s="275" t="s">
        <v>379</v>
      </c>
      <c r="C467" s="9" t="s">
        <v>1929</v>
      </c>
      <c r="D467" s="9" t="s">
        <v>15</v>
      </c>
      <c r="E467" s="276"/>
      <c r="F467" s="9"/>
      <c r="G467" s="9"/>
      <c r="H467" s="9">
        <v>6</v>
      </c>
      <c r="I467" s="9"/>
      <c r="J467" s="9"/>
      <c r="K467" s="9">
        <v>2</v>
      </c>
      <c r="L467" s="275"/>
      <c r="M467" s="9"/>
      <c r="N467" s="277"/>
      <c r="O467" s="277"/>
      <c r="P467" s="278">
        <v>25</v>
      </c>
      <c r="Q467" s="279">
        <v>46388</v>
      </c>
      <c r="R467" s="280"/>
      <c r="S467" s="277"/>
      <c r="T467" s="281">
        <v>2</v>
      </c>
      <c r="U467" s="9">
        <v>2</v>
      </c>
      <c r="V467" s="9"/>
      <c r="W467" s="9"/>
      <c r="X467" s="9"/>
      <c r="Y467" s="9"/>
      <c r="Z467" s="9"/>
      <c r="AA467" s="9"/>
      <c r="AB467" s="9"/>
      <c r="AC467" s="9"/>
      <c r="AD467" s="9"/>
      <c r="AE467" s="9"/>
      <c r="AF467" s="9"/>
      <c r="AG467" s="9"/>
      <c r="AH467" s="9"/>
      <c r="AI467" s="282"/>
      <c r="AJ467" s="31" t="s">
        <v>2063</v>
      </c>
      <c r="AK467" s="275" t="s">
        <v>2064</v>
      </c>
      <c r="AL467" s="280"/>
    </row>
    <row r="468" spans="1:38" ht="60" x14ac:dyDescent="0.25">
      <c r="A468" s="31" t="s">
        <v>676</v>
      </c>
      <c r="B468" s="275" t="s">
        <v>957</v>
      </c>
      <c r="C468" s="9" t="s">
        <v>1112</v>
      </c>
      <c r="D468" s="9"/>
      <c r="E468" s="276"/>
      <c r="F468" s="9"/>
      <c r="G468" s="9"/>
      <c r="H468" s="9"/>
      <c r="I468" s="9"/>
      <c r="J468" s="9"/>
      <c r="K468" s="9"/>
      <c r="L468" s="275"/>
      <c r="M468" s="9"/>
      <c r="N468" s="277"/>
      <c r="O468" s="277"/>
      <c r="P468" s="278"/>
      <c r="Q468" s="279">
        <v>45107</v>
      </c>
      <c r="R468" s="280"/>
      <c r="S468" s="277"/>
      <c r="T468" s="281"/>
      <c r="U468" s="9"/>
      <c r="V468" s="9"/>
      <c r="W468" s="9"/>
      <c r="X468" s="9"/>
      <c r="Y468" s="9"/>
      <c r="Z468" s="9"/>
      <c r="AA468" s="9"/>
      <c r="AB468" s="9"/>
      <c r="AC468" s="9"/>
      <c r="AD468" s="9"/>
      <c r="AE468" s="9"/>
      <c r="AF468" s="9"/>
      <c r="AG468" s="9"/>
      <c r="AH468" s="9"/>
      <c r="AI468" s="282"/>
      <c r="AJ468" s="31" t="s">
        <v>898</v>
      </c>
      <c r="AK468" s="275"/>
      <c r="AL468" s="280"/>
    </row>
    <row r="469" spans="1:38" x14ac:dyDescent="0.25">
      <c r="A469" s="31" t="s">
        <v>1689</v>
      </c>
      <c r="B469" s="275" t="s">
        <v>321</v>
      </c>
      <c r="C469" s="9" t="s">
        <v>1930</v>
      </c>
      <c r="D469" s="9" t="s">
        <v>15</v>
      </c>
      <c r="E469" s="276"/>
      <c r="F469" s="9"/>
      <c r="G469" s="9"/>
      <c r="H469" s="9"/>
      <c r="I469" s="9"/>
      <c r="J469" s="9"/>
      <c r="K469" s="9"/>
      <c r="L469" s="275"/>
      <c r="M469" s="9"/>
      <c r="N469" s="277"/>
      <c r="O469" s="277"/>
      <c r="P469" s="278">
        <v>0</v>
      </c>
      <c r="Q469" s="279" t="s">
        <v>4</v>
      </c>
      <c r="R469" s="280"/>
      <c r="S469" s="277"/>
      <c r="T469" s="281">
        <v>2</v>
      </c>
      <c r="U469" s="9">
        <v>2</v>
      </c>
      <c r="V469" s="9"/>
      <c r="W469" s="9"/>
      <c r="X469" s="9"/>
      <c r="Y469" s="9"/>
      <c r="Z469" s="9"/>
      <c r="AA469" s="9"/>
      <c r="AB469" s="9"/>
      <c r="AC469" s="9"/>
      <c r="AD469" s="9"/>
      <c r="AE469" s="9"/>
      <c r="AF469" s="9">
        <v>2</v>
      </c>
      <c r="AG469" s="9"/>
      <c r="AH469" s="9">
        <v>2</v>
      </c>
      <c r="AI469" s="282"/>
      <c r="AJ469" s="31" t="s">
        <v>2101</v>
      </c>
      <c r="AK469" s="275"/>
      <c r="AL469" s="280"/>
    </row>
    <row r="470" spans="1:38" x14ac:dyDescent="0.25">
      <c r="A470" s="31" t="s">
        <v>1329</v>
      </c>
      <c r="B470" s="275" t="s">
        <v>345</v>
      </c>
      <c r="C470" s="9" t="s">
        <v>1458</v>
      </c>
      <c r="D470" s="9" t="s">
        <v>16</v>
      </c>
      <c r="E470" s="276"/>
      <c r="F470" s="9"/>
      <c r="G470" s="9"/>
      <c r="H470" s="9">
        <v>6</v>
      </c>
      <c r="I470" s="9"/>
      <c r="J470" s="9"/>
      <c r="K470" s="9"/>
      <c r="L470" s="275"/>
      <c r="M470" s="9"/>
      <c r="N470" s="277"/>
      <c r="O470" s="277"/>
      <c r="P470" s="278">
        <v>3</v>
      </c>
      <c r="Q470" s="279" t="s">
        <v>4</v>
      </c>
      <c r="R470" s="280"/>
      <c r="S470" s="277"/>
      <c r="T470" s="281">
        <v>1</v>
      </c>
      <c r="U470" s="9"/>
      <c r="V470" s="9"/>
      <c r="W470" s="9"/>
      <c r="X470" s="9"/>
      <c r="Y470" s="9">
        <v>1</v>
      </c>
      <c r="Z470" s="9"/>
      <c r="AA470" s="9"/>
      <c r="AB470" s="9">
        <v>1</v>
      </c>
      <c r="AC470" s="9"/>
      <c r="AD470" s="9">
        <v>1</v>
      </c>
      <c r="AE470" s="9">
        <v>1</v>
      </c>
      <c r="AF470" s="9">
        <v>1</v>
      </c>
      <c r="AG470" s="9"/>
      <c r="AH470" s="9"/>
      <c r="AI470" s="282"/>
      <c r="AJ470" s="31" t="s">
        <v>1544</v>
      </c>
      <c r="AK470" s="275"/>
      <c r="AL470" s="280"/>
    </row>
    <row r="471" spans="1:38" ht="30" x14ac:dyDescent="0.25">
      <c r="A471" s="31" t="s">
        <v>2198</v>
      </c>
      <c r="B471" s="275" t="s">
        <v>321</v>
      </c>
      <c r="C471" s="9" t="s">
        <v>2275</v>
      </c>
      <c r="D471" s="9" t="s">
        <v>17</v>
      </c>
      <c r="E471" s="276"/>
      <c r="F471" s="9"/>
      <c r="G471" s="9"/>
      <c r="H471" s="9"/>
      <c r="I471" s="9"/>
      <c r="J471" s="9"/>
      <c r="K471" s="9"/>
      <c r="L471" s="275"/>
      <c r="M471" s="9"/>
      <c r="N471" s="277"/>
      <c r="O471" s="277"/>
      <c r="P471" s="278">
        <v>6</v>
      </c>
      <c r="Q471" s="279" t="s">
        <v>4</v>
      </c>
      <c r="R471" s="280"/>
      <c r="S471" s="277"/>
      <c r="T471" s="281"/>
      <c r="U471" s="9"/>
      <c r="V471" s="9"/>
      <c r="W471" s="9">
        <v>2</v>
      </c>
      <c r="X471" s="9"/>
      <c r="Y471" s="9"/>
      <c r="Z471" s="9"/>
      <c r="AA471" s="9"/>
      <c r="AB471" s="9"/>
      <c r="AC471" s="9"/>
      <c r="AD471" s="9"/>
      <c r="AE471" s="9"/>
      <c r="AF471" s="9"/>
      <c r="AG471" s="9"/>
      <c r="AH471" s="9"/>
      <c r="AI471" s="282"/>
      <c r="AJ471" s="31" t="s">
        <v>880</v>
      </c>
      <c r="AK471" s="275"/>
      <c r="AL471" s="280"/>
    </row>
    <row r="472" spans="1:38" x14ac:dyDescent="0.25">
      <c r="A472" s="31" t="s">
        <v>1330</v>
      </c>
      <c r="B472" s="275" t="s">
        <v>321</v>
      </c>
      <c r="C472" s="9" t="s">
        <v>1459</v>
      </c>
      <c r="D472" s="9" t="s">
        <v>16</v>
      </c>
      <c r="E472" s="276"/>
      <c r="F472" s="9"/>
      <c r="G472" s="9"/>
      <c r="H472" s="9"/>
      <c r="I472" s="9"/>
      <c r="J472" s="9"/>
      <c r="K472" s="9"/>
      <c r="L472" s="275"/>
      <c r="M472" s="9"/>
      <c r="N472" s="277"/>
      <c r="O472" s="277"/>
      <c r="P472" s="278">
        <v>0</v>
      </c>
      <c r="Q472" s="279" t="s">
        <v>4</v>
      </c>
      <c r="R472" s="280"/>
      <c r="S472" s="277"/>
      <c r="T472" s="281"/>
      <c r="U472" s="9"/>
      <c r="V472" s="9"/>
      <c r="W472" s="9">
        <v>1</v>
      </c>
      <c r="X472" s="9"/>
      <c r="Y472" s="9"/>
      <c r="Z472" s="9"/>
      <c r="AA472" s="9"/>
      <c r="AB472" s="9"/>
      <c r="AC472" s="9"/>
      <c r="AD472" s="9"/>
      <c r="AE472" s="9"/>
      <c r="AF472" s="9"/>
      <c r="AG472" s="9"/>
      <c r="AH472" s="9"/>
      <c r="AI472" s="282"/>
      <c r="AJ472" s="31" t="s">
        <v>861</v>
      </c>
      <c r="AK472" s="275" t="s">
        <v>1554</v>
      </c>
      <c r="AL472" s="280"/>
    </row>
    <row r="473" spans="1:38" ht="45" x14ac:dyDescent="0.25">
      <c r="A473" s="31" t="s">
        <v>440</v>
      </c>
      <c r="B473" s="275" t="s">
        <v>345</v>
      </c>
      <c r="C473" s="9" t="s">
        <v>441</v>
      </c>
      <c r="D473" s="9" t="s">
        <v>15</v>
      </c>
      <c r="E473" s="276"/>
      <c r="F473" s="9"/>
      <c r="G473" s="9"/>
      <c r="H473" s="9"/>
      <c r="I473" s="9"/>
      <c r="J473" s="9"/>
      <c r="K473" s="9"/>
      <c r="L473" s="275"/>
      <c r="M473" s="9"/>
      <c r="N473" s="277"/>
      <c r="O473" s="277"/>
      <c r="P473" s="278">
        <v>1</v>
      </c>
      <c r="Q473" s="279">
        <v>45443</v>
      </c>
      <c r="R473" s="280"/>
      <c r="S473" s="277"/>
      <c r="T473" s="281"/>
      <c r="U473" s="9"/>
      <c r="V473" s="9"/>
      <c r="W473" s="9"/>
      <c r="X473" s="9"/>
      <c r="Y473" s="9"/>
      <c r="Z473" s="9"/>
      <c r="AA473" s="9"/>
      <c r="AB473" s="9"/>
      <c r="AC473" s="9"/>
      <c r="AD473" s="9"/>
      <c r="AE473" s="9"/>
      <c r="AF473" s="9"/>
      <c r="AG473" s="9"/>
      <c r="AH473" s="9"/>
      <c r="AI473" s="282"/>
      <c r="AJ473" s="31" t="s">
        <v>899</v>
      </c>
      <c r="AK473" s="275"/>
      <c r="AL473" s="280"/>
    </row>
    <row r="474" spans="1:38" ht="30" x14ac:dyDescent="0.25">
      <c r="A474" s="31" t="s">
        <v>1691</v>
      </c>
      <c r="B474" s="275" t="s">
        <v>345</v>
      </c>
      <c r="C474" s="9" t="s">
        <v>1931</v>
      </c>
      <c r="D474" s="9" t="s">
        <v>15</v>
      </c>
      <c r="E474" s="276"/>
      <c r="F474" s="9"/>
      <c r="G474" s="9"/>
      <c r="H474" s="9"/>
      <c r="I474" s="9">
        <v>50</v>
      </c>
      <c r="J474" s="9"/>
      <c r="K474" s="9"/>
      <c r="L474" s="275"/>
      <c r="M474" s="9"/>
      <c r="N474" s="277"/>
      <c r="O474" s="277"/>
      <c r="P474" s="278">
        <v>1</v>
      </c>
      <c r="Q474" s="279" t="s">
        <v>4</v>
      </c>
      <c r="R474" s="280"/>
      <c r="S474" s="277"/>
      <c r="T474" s="281">
        <v>2</v>
      </c>
      <c r="U474" s="9">
        <v>2</v>
      </c>
      <c r="V474" s="9"/>
      <c r="W474" s="9"/>
      <c r="X474" s="9"/>
      <c r="Y474" s="9"/>
      <c r="Z474" s="9"/>
      <c r="AA474" s="9"/>
      <c r="AB474" s="9"/>
      <c r="AC474" s="9"/>
      <c r="AD474" s="9"/>
      <c r="AE474" s="9"/>
      <c r="AF474" s="9"/>
      <c r="AG474" s="9"/>
      <c r="AH474" s="9"/>
      <c r="AI474" s="282"/>
      <c r="AJ474" s="31" t="s">
        <v>2075</v>
      </c>
      <c r="AK474" s="275" t="s">
        <v>2067</v>
      </c>
      <c r="AL474" s="280" t="s">
        <v>2077</v>
      </c>
    </row>
    <row r="475" spans="1:38" ht="30" x14ac:dyDescent="0.25">
      <c r="A475" s="31" t="s">
        <v>1690</v>
      </c>
      <c r="B475" s="275" t="s">
        <v>345</v>
      </c>
      <c r="C475" s="9" t="s">
        <v>1931</v>
      </c>
      <c r="D475" s="9" t="s">
        <v>15</v>
      </c>
      <c r="E475" s="276"/>
      <c r="F475" s="9"/>
      <c r="G475" s="9"/>
      <c r="H475" s="9"/>
      <c r="I475" s="9">
        <v>20</v>
      </c>
      <c r="J475" s="9"/>
      <c r="K475" s="9"/>
      <c r="L475" s="275"/>
      <c r="M475" s="9"/>
      <c r="N475" s="277"/>
      <c r="O475" s="277"/>
      <c r="P475" s="278">
        <v>1</v>
      </c>
      <c r="Q475" s="279" t="s">
        <v>4</v>
      </c>
      <c r="R475" s="280"/>
      <c r="S475" s="277"/>
      <c r="T475" s="281">
        <v>2</v>
      </c>
      <c r="U475" s="9">
        <v>2</v>
      </c>
      <c r="V475" s="9"/>
      <c r="W475" s="9"/>
      <c r="X475" s="9"/>
      <c r="Y475" s="9"/>
      <c r="Z475" s="9"/>
      <c r="AA475" s="9"/>
      <c r="AB475" s="9"/>
      <c r="AC475" s="9"/>
      <c r="AD475" s="9"/>
      <c r="AE475" s="9"/>
      <c r="AF475" s="9"/>
      <c r="AG475" s="9"/>
      <c r="AH475" s="9"/>
      <c r="AI475" s="282"/>
      <c r="AJ475" s="31" t="s">
        <v>2075</v>
      </c>
      <c r="AK475" s="275" t="s">
        <v>2067</v>
      </c>
      <c r="AL475" s="280" t="s">
        <v>2077</v>
      </c>
    </row>
    <row r="476" spans="1:38" ht="30" x14ac:dyDescent="0.25">
      <c r="A476" s="31" t="s">
        <v>1693</v>
      </c>
      <c r="B476" s="275" t="s">
        <v>345</v>
      </c>
      <c r="C476" s="9" t="s">
        <v>1932</v>
      </c>
      <c r="D476" s="9" t="s">
        <v>15</v>
      </c>
      <c r="E476" s="276"/>
      <c r="F476" s="9"/>
      <c r="G476" s="9"/>
      <c r="H476" s="9"/>
      <c r="I476" s="9">
        <v>50</v>
      </c>
      <c r="J476" s="9">
        <v>3</v>
      </c>
      <c r="K476" s="9"/>
      <c r="L476" s="275"/>
      <c r="M476" s="9"/>
      <c r="N476" s="277"/>
      <c r="O476" s="277"/>
      <c r="P476" s="278">
        <v>2</v>
      </c>
      <c r="Q476" s="279" t="s">
        <v>4</v>
      </c>
      <c r="R476" s="280"/>
      <c r="S476" s="277"/>
      <c r="T476" s="281">
        <v>2</v>
      </c>
      <c r="U476" s="9"/>
      <c r="V476" s="9"/>
      <c r="W476" s="9"/>
      <c r="X476" s="9"/>
      <c r="Y476" s="9"/>
      <c r="Z476" s="9"/>
      <c r="AA476" s="9"/>
      <c r="AB476" s="9"/>
      <c r="AC476" s="9"/>
      <c r="AD476" s="9"/>
      <c r="AE476" s="9"/>
      <c r="AF476" s="9"/>
      <c r="AG476" s="9"/>
      <c r="AH476" s="9"/>
      <c r="AI476" s="282"/>
      <c r="AJ476" s="31" t="s">
        <v>2111</v>
      </c>
      <c r="AK476" s="275" t="s">
        <v>2102</v>
      </c>
      <c r="AL476" s="280" t="s">
        <v>2077</v>
      </c>
    </row>
    <row r="477" spans="1:38" ht="30" x14ac:dyDescent="0.25">
      <c r="A477" s="31" t="s">
        <v>1692</v>
      </c>
      <c r="B477" s="275" t="s">
        <v>345</v>
      </c>
      <c r="C477" s="9" t="s">
        <v>1932</v>
      </c>
      <c r="D477" s="9" t="s">
        <v>15</v>
      </c>
      <c r="E477" s="276"/>
      <c r="F477" s="9"/>
      <c r="G477" s="9"/>
      <c r="H477" s="9"/>
      <c r="I477" s="9">
        <v>20</v>
      </c>
      <c r="J477" s="9">
        <v>3</v>
      </c>
      <c r="K477" s="9"/>
      <c r="L477" s="275"/>
      <c r="M477" s="9"/>
      <c r="N477" s="277"/>
      <c r="O477" s="277"/>
      <c r="P477" s="278">
        <v>2</v>
      </c>
      <c r="Q477" s="279" t="s">
        <v>4</v>
      </c>
      <c r="R477" s="280"/>
      <c r="S477" s="277"/>
      <c r="T477" s="281">
        <v>2</v>
      </c>
      <c r="U477" s="9"/>
      <c r="V477" s="9"/>
      <c r="W477" s="9"/>
      <c r="X477" s="9"/>
      <c r="Y477" s="9"/>
      <c r="Z477" s="9"/>
      <c r="AA477" s="9"/>
      <c r="AB477" s="9"/>
      <c r="AC477" s="9"/>
      <c r="AD477" s="9"/>
      <c r="AE477" s="9"/>
      <c r="AF477" s="9"/>
      <c r="AG477" s="9"/>
      <c r="AH477" s="9"/>
      <c r="AI477" s="282"/>
      <c r="AJ477" s="31" t="s">
        <v>2111</v>
      </c>
      <c r="AK477" s="275" t="s">
        <v>2102</v>
      </c>
      <c r="AL477" s="280" t="s">
        <v>2077</v>
      </c>
    </row>
    <row r="478" spans="1:38" x14ac:dyDescent="0.25">
      <c r="A478" s="31" t="s">
        <v>1694</v>
      </c>
      <c r="B478" s="275" t="s">
        <v>321</v>
      </c>
      <c r="C478" s="9" t="s">
        <v>1933</v>
      </c>
      <c r="D478" s="9" t="s">
        <v>15</v>
      </c>
      <c r="E478" s="276"/>
      <c r="F478" s="9"/>
      <c r="G478" s="9"/>
      <c r="H478" s="9"/>
      <c r="I478" s="9"/>
      <c r="J478" s="9"/>
      <c r="K478" s="9"/>
      <c r="L478" s="275"/>
      <c r="M478" s="9"/>
      <c r="N478" s="277"/>
      <c r="O478" s="277"/>
      <c r="P478" s="278">
        <v>28</v>
      </c>
      <c r="Q478" s="279" t="s">
        <v>4</v>
      </c>
      <c r="R478" s="280"/>
      <c r="S478" s="277"/>
      <c r="T478" s="281">
        <v>2</v>
      </c>
      <c r="U478" s="9">
        <v>2</v>
      </c>
      <c r="V478" s="9"/>
      <c r="W478" s="9">
        <v>2</v>
      </c>
      <c r="X478" s="9">
        <v>2</v>
      </c>
      <c r="Y478" s="9">
        <v>2</v>
      </c>
      <c r="Z478" s="9">
        <v>2</v>
      </c>
      <c r="AA478" s="9">
        <v>2</v>
      </c>
      <c r="AB478" s="9">
        <v>2</v>
      </c>
      <c r="AC478" s="9">
        <v>2</v>
      </c>
      <c r="AD478" s="9"/>
      <c r="AE478" s="9">
        <v>2</v>
      </c>
      <c r="AF478" s="9"/>
      <c r="AG478" s="9">
        <v>2</v>
      </c>
      <c r="AH478" s="9">
        <v>2</v>
      </c>
      <c r="AI478" s="282"/>
      <c r="AJ478" s="31" t="s">
        <v>2113</v>
      </c>
      <c r="AK478" s="275"/>
      <c r="AL478" s="280"/>
    </row>
    <row r="479" spans="1:38" x14ac:dyDescent="0.25">
      <c r="A479" s="31" t="s">
        <v>442</v>
      </c>
      <c r="B479" s="275" t="s">
        <v>321</v>
      </c>
      <c r="C479" s="9" t="s">
        <v>443</v>
      </c>
      <c r="D479" s="9" t="s">
        <v>15</v>
      </c>
      <c r="E479" s="276"/>
      <c r="F479" s="9"/>
      <c r="G479" s="9"/>
      <c r="H479" s="9"/>
      <c r="I479" s="9"/>
      <c r="J479" s="9"/>
      <c r="K479" s="9"/>
      <c r="L479" s="275"/>
      <c r="M479" s="9"/>
      <c r="N479" s="277"/>
      <c r="O479" s="277"/>
      <c r="P479" s="278">
        <v>19</v>
      </c>
      <c r="Q479" s="279">
        <v>45016</v>
      </c>
      <c r="R479" s="280"/>
      <c r="S479" s="277"/>
      <c r="T479" s="281">
        <v>1</v>
      </c>
      <c r="U479" s="9">
        <v>1</v>
      </c>
      <c r="V479" s="9"/>
      <c r="W479" s="9"/>
      <c r="X479" s="9">
        <v>1</v>
      </c>
      <c r="Y479" s="9"/>
      <c r="Z479" s="9"/>
      <c r="AA479" s="9"/>
      <c r="AB479" s="9"/>
      <c r="AC479" s="9"/>
      <c r="AD479" s="9"/>
      <c r="AE479" s="9"/>
      <c r="AF479" s="9"/>
      <c r="AG479" s="9">
        <v>1</v>
      </c>
      <c r="AH479" s="9"/>
      <c r="AI479" s="282"/>
      <c r="AJ479" s="31" t="s">
        <v>826</v>
      </c>
      <c r="AK479" s="275"/>
      <c r="AL479" s="280"/>
    </row>
    <row r="480" spans="1:38" x14ac:dyDescent="0.25">
      <c r="A480" s="31" t="s">
        <v>1331</v>
      </c>
      <c r="B480" s="275" t="s">
        <v>307</v>
      </c>
      <c r="C480" s="9" t="s">
        <v>1460</v>
      </c>
      <c r="D480" s="9" t="s">
        <v>16</v>
      </c>
      <c r="E480" s="276"/>
      <c r="F480" s="9"/>
      <c r="G480" s="9"/>
      <c r="H480" s="9">
        <v>20</v>
      </c>
      <c r="I480" s="9"/>
      <c r="J480" s="9"/>
      <c r="K480" s="9">
        <v>4</v>
      </c>
      <c r="L480" s="275"/>
      <c r="M480" s="9"/>
      <c r="N480" s="277"/>
      <c r="O480" s="277"/>
      <c r="P480" s="278">
        <v>6</v>
      </c>
      <c r="Q480" s="279" t="s">
        <v>4</v>
      </c>
      <c r="R480" s="280"/>
      <c r="S480" s="277"/>
      <c r="T480" s="281"/>
      <c r="U480" s="9"/>
      <c r="V480" s="9"/>
      <c r="W480" s="9">
        <v>1</v>
      </c>
      <c r="X480" s="9"/>
      <c r="Y480" s="9"/>
      <c r="Z480" s="9"/>
      <c r="AA480" s="9"/>
      <c r="AB480" s="9"/>
      <c r="AC480" s="9"/>
      <c r="AD480" s="9"/>
      <c r="AE480" s="9"/>
      <c r="AF480" s="9"/>
      <c r="AG480" s="9"/>
      <c r="AH480" s="9"/>
      <c r="AI480" s="282"/>
      <c r="AJ480" s="31" t="s">
        <v>1550</v>
      </c>
      <c r="AK480" s="275"/>
      <c r="AL480" s="280"/>
    </row>
    <row r="481" spans="1:206" ht="45" x14ac:dyDescent="0.25">
      <c r="A481" s="31" t="s">
        <v>1333</v>
      </c>
      <c r="B481" s="275" t="s">
        <v>345</v>
      </c>
      <c r="C481" s="9" t="s">
        <v>1462</v>
      </c>
      <c r="D481" s="9" t="s">
        <v>16</v>
      </c>
      <c r="E481" s="276"/>
      <c r="F481" s="9"/>
      <c r="G481" s="9" t="s">
        <v>19</v>
      </c>
      <c r="H481" s="9"/>
      <c r="I481" s="9"/>
      <c r="J481" s="9"/>
      <c r="K481" s="9"/>
      <c r="L481" s="275" t="s">
        <v>1527</v>
      </c>
      <c r="M481" s="9"/>
      <c r="N481" s="277"/>
      <c r="O481" s="277"/>
      <c r="P481" s="278">
        <v>0</v>
      </c>
      <c r="Q481" s="279" t="s">
        <v>4</v>
      </c>
      <c r="R481" s="280"/>
      <c r="S481" s="277"/>
      <c r="T481" s="281"/>
      <c r="U481" s="9"/>
      <c r="V481" s="9"/>
      <c r="W481" s="9">
        <v>1</v>
      </c>
      <c r="X481" s="9"/>
      <c r="Y481" s="9"/>
      <c r="Z481" s="9"/>
      <c r="AA481" s="9"/>
      <c r="AB481" s="9"/>
      <c r="AC481" s="9"/>
      <c r="AD481" s="9"/>
      <c r="AE481" s="9"/>
      <c r="AF481" s="9"/>
      <c r="AG481" s="9"/>
      <c r="AH481" s="9"/>
      <c r="AI481" s="282"/>
      <c r="AJ481" s="31" t="s">
        <v>1554</v>
      </c>
      <c r="AK481" s="275" t="s">
        <v>1555</v>
      </c>
      <c r="AL481" s="280"/>
    </row>
    <row r="482" spans="1:206" s="233" customFormat="1" ht="45" x14ac:dyDescent="0.25">
      <c r="A482" s="31" t="s">
        <v>1332</v>
      </c>
      <c r="B482" s="275" t="s">
        <v>379</v>
      </c>
      <c r="C482" s="9" t="s">
        <v>1461</v>
      </c>
      <c r="D482" s="9" t="s">
        <v>16</v>
      </c>
      <c r="E482" s="276"/>
      <c r="F482" s="9"/>
      <c r="G482" s="9" t="s">
        <v>19</v>
      </c>
      <c r="H482" s="9"/>
      <c r="I482" s="9"/>
      <c r="J482" s="9"/>
      <c r="K482" s="9"/>
      <c r="L482" s="275" t="s">
        <v>1527</v>
      </c>
      <c r="M482" s="9"/>
      <c r="N482" s="277"/>
      <c r="O482" s="277"/>
      <c r="P482" s="278">
        <v>0</v>
      </c>
      <c r="Q482" s="279" t="s">
        <v>4</v>
      </c>
      <c r="R482" s="280"/>
      <c r="S482" s="277"/>
      <c r="T482" s="281"/>
      <c r="U482" s="9"/>
      <c r="V482" s="9"/>
      <c r="W482" s="9">
        <v>1</v>
      </c>
      <c r="X482" s="9"/>
      <c r="Y482" s="9"/>
      <c r="Z482" s="9"/>
      <c r="AA482" s="9"/>
      <c r="AB482" s="9"/>
      <c r="AC482" s="9"/>
      <c r="AD482" s="9"/>
      <c r="AE482" s="9"/>
      <c r="AF482" s="9"/>
      <c r="AG482" s="9"/>
      <c r="AH482" s="9"/>
      <c r="AI482" s="282"/>
      <c r="AJ482" s="31" t="s">
        <v>1554</v>
      </c>
      <c r="AK482" s="275" t="s">
        <v>1555</v>
      </c>
      <c r="AL482" s="280"/>
      <c r="AM482"/>
      <c r="AN482"/>
      <c r="AO482"/>
      <c r="AP482"/>
      <c r="AQ482"/>
      <c r="AR482"/>
      <c r="AS482"/>
      <c r="AT482"/>
      <c r="AU482"/>
      <c r="AV482"/>
      <c r="AW482"/>
      <c r="AX482"/>
      <c r="AY482"/>
      <c r="AZ482"/>
      <c r="BA482"/>
      <c r="BB482"/>
      <c r="BC482"/>
      <c r="BD482"/>
      <c r="BE482"/>
      <c r="BF482"/>
      <c r="BG482"/>
      <c r="BH482"/>
      <c r="BI482"/>
      <c r="BJ482"/>
      <c r="BK482"/>
      <c r="BL482"/>
      <c r="BM482"/>
      <c r="BN482"/>
      <c r="BO482"/>
      <c r="BP482"/>
      <c r="BQ482"/>
      <c r="BR482"/>
      <c r="BS482"/>
      <c r="BT482"/>
      <c r="BU482"/>
      <c r="BV482"/>
      <c r="BW482"/>
      <c r="BX482"/>
      <c r="BY482"/>
      <c r="BZ482"/>
      <c r="CA482"/>
      <c r="CB482"/>
      <c r="CC482"/>
      <c r="CD482"/>
      <c r="CE482"/>
      <c r="CF482"/>
      <c r="CG482"/>
      <c r="CH482"/>
      <c r="CI482"/>
      <c r="CJ482"/>
      <c r="CK482"/>
      <c r="CL482"/>
      <c r="CM482"/>
      <c r="CN482"/>
      <c r="CO482"/>
      <c r="CP482"/>
      <c r="CQ482"/>
      <c r="CR482"/>
      <c r="CS482"/>
      <c r="CT482"/>
      <c r="CU482"/>
      <c r="CV482"/>
      <c r="CW482"/>
      <c r="CX482"/>
      <c r="CY482"/>
      <c r="CZ482"/>
      <c r="DA482"/>
      <c r="DB482"/>
      <c r="DC482"/>
      <c r="DD482"/>
      <c r="DE482"/>
      <c r="DF482"/>
      <c r="DG482"/>
      <c r="DH482"/>
      <c r="DI482"/>
      <c r="DJ482"/>
      <c r="DK482"/>
      <c r="DL482"/>
      <c r="DM482"/>
      <c r="DN482"/>
      <c r="DO482"/>
      <c r="DP482"/>
      <c r="DQ482"/>
      <c r="DR482"/>
      <c r="DS482"/>
      <c r="DT482"/>
      <c r="DU482"/>
      <c r="DV482"/>
      <c r="DW482"/>
      <c r="DX482"/>
      <c r="DY482"/>
      <c r="DZ482"/>
      <c r="EA482"/>
      <c r="EB482"/>
      <c r="EC482"/>
      <c r="ED482"/>
      <c r="EE482"/>
      <c r="EF482"/>
      <c r="EG482"/>
      <c r="EH482"/>
      <c r="EI482"/>
      <c r="EJ482"/>
      <c r="EK482"/>
      <c r="EL482"/>
      <c r="EM482"/>
      <c r="EN482"/>
      <c r="EO482"/>
      <c r="EP482"/>
      <c r="EQ482"/>
      <c r="ER482"/>
      <c r="ES482"/>
      <c r="ET482"/>
      <c r="EU482"/>
      <c r="EV482"/>
      <c r="EW482"/>
      <c r="EX482"/>
      <c r="EY482"/>
      <c r="EZ482"/>
      <c r="FA482"/>
      <c r="FB482"/>
      <c r="FC482"/>
      <c r="FD482"/>
      <c r="FE482"/>
      <c r="FF482"/>
      <c r="FG482"/>
      <c r="FH482"/>
      <c r="FI482"/>
      <c r="FJ482"/>
      <c r="FK482"/>
      <c r="FL482"/>
      <c r="FM482"/>
      <c r="FN482"/>
      <c r="FO482"/>
      <c r="FP482"/>
      <c r="FQ482"/>
      <c r="FR482"/>
      <c r="FS482"/>
      <c r="FT482"/>
      <c r="FU482"/>
      <c r="FV482"/>
      <c r="FW482"/>
      <c r="FX482"/>
      <c r="FY482"/>
      <c r="FZ482"/>
      <c r="GA482"/>
      <c r="GB482"/>
      <c r="GC482"/>
      <c r="GD482"/>
      <c r="GE482"/>
      <c r="GF482"/>
      <c r="GG482"/>
      <c r="GH482"/>
      <c r="GI482"/>
      <c r="GJ482"/>
      <c r="GK482"/>
      <c r="GL482"/>
      <c r="GM482"/>
      <c r="GN482"/>
      <c r="GO482"/>
      <c r="GP482"/>
      <c r="GQ482"/>
      <c r="GR482"/>
      <c r="GS482"/>
      <c r="GT482"/>
      <c r="GU482"/>
      <c r="GV482"/>
      <c r="GW482"/>
      <c r="GX482"/>
    </row>
    <row r="483" spans="1:206" s="233" customFormat="1" x14ac:dyDescent="0.25">
      <c r="A483" s="31" t="s">
        <v>1334</v>
      </c>
      <c r="B483" s="275" t="s">
        <v>345</v>
      </c>
      <c r="C483" s="9" t="s">
        <v>1463</v>
      </c>
      <c r="D483" s="9" t="s">
        <v>16</v>
      </c>
      <c r="E483" s="276"/>
      <c r="F483" s="9"/>
      <c r="G483" s="9"/>
      <c r="H483" s="9">
        <v>20</v>
      </c>
      <c r="I483" s="9"/>
      <c r="J483" s="9"/>
      <c r="K483" s="9">
        <v>1</v>
      </c>
      <c r="L483" s="275"/>
      <c r="M483" s="9"/>
      <c r="N483" s="277"/>
      <c r="O483" s="277"/>
      <c r="P483" s="278">
        <v>11</v>
      </c>
      <c r="Q483" s="279" t="s">
        <v>4</v>
      </c>
      <c r="R483" s="280"/>
      <c r="S483" s="277"/>
      <c r="T483" s="281">
        <v>1</v>
      </c>
      <c r="U483" s="9">
        <v>1</v>
      </c>
      <c r="V483" s="9"/>
      <c r="W483" s="9"/>
      <c r="X483" s="9"/>
      <c r="Y483" s="9"/>
      <c r="Z483" s="9"/>
      <c r="AA483" s="9"/>
      <c r="AB483" s="9"/>
      <c r="AC483" s="9"/>
      <c r="AD483" s="9"/>
      <c r="AE483" s="9"/>
      <c r="AF483" s="9"/>
      <c r="AG483" s="9"/>
      <c r="AH483" s="9"/>
      <c r="AI483" s="282"/>
      <c r="AJ483" s="31" t="s">
        <v>1528</v>
      </c>
      <c r="AK483" s="275" t="s">
        <v>1546</v>
      </c>
      <c r="AL483" s="280"/>
      <c r="AM483"/>
      <c r="AN483"/>
      <c r="AO483"/>
      <c r="AP483"/>
      <c r="AQ483"/>
      <c r="AR483"/>
      <c r="AS483"/>
      <c r="AT483"/>
      <c r="AU483"/>
      <c r="AV483"/>
      <c r="AW483"/>
      <c r="AX483"/>
      <c r="AY483"/>
      <c r="AZ483"/>
      <c r="BA483"/>
      <c r="BB483"/>
      <c r="BC483"/>
      <c r="BD483"/>
      <c r="BE483"/>
      <c r="BF483"/>
      <c r="BG483"/>
      <c r="BH483"/>
      <c r="BI483"/>
      <c r="BJ483"/>
      <c r="BK483"/>
      <c r="BL483"/>
      <c r="BM483"/>
      <c r="BN483"/>
      <c r="BO483"/>
      <c r="BP483"/>
      <c r="BQ483"/>
      <c r="BR483"/>
      <c r="BS483"/>
      <c r="BT483"/>
      <c r="BU483"/>
      <c r="BV483"/>
      <c r="BW483"/>
      <c r="BX483"/>
      <c r="BY483"/>
      <c r="BZ483"/>
      <c r="CA483"/>
      <c r="CB483"/>
      <c r="CC483"/>
      <c r="CD483"/>
      <c r="CE483"/>
      <c r="CF483"/>
      <c r="CG483"/>
      <c r="CH483"/>
      <c r="CI483"/>
      <c r="CJ483"/>
      <c r="CK483"/>
      <c r="CL483"/>
      <c r="CM483"/>
      <c r="CN483"/>
      <c r="CO483"/>
      <c r="CP483"/>
      <c r="CQ483"/>
      <c r="CR483"/>
      <c r="CS483"/>
      <c r="CT483"/>
      <c r="CU483"/>
      <c r="CV483"/>
      <c r="CW483"/>
      <c r="CX483"/>
      <c r="CY483"/>
      <c r="CZ483"/>
      <c r="DA483"/>
      <c r="DB483"/>
      <c r="DC483"/>
      <c r="DD483"/>
      <c r="DE483"/>
      <c r="DF483"/>
      <c r="DG483"/>
      <c r="DH483"/>
      <c r="DI483"/>
      <c r="DJ483"/>
      <c r="DK483"/>
      <c r="DL483"/>
      <c r="DM483"/>
      <c r="DN483"/>
      <c r="DO483"/>
      <c r="DP483"/>
      <c r="DQ483"/>
      <c r="DR483"/>
      <c r="DS483"/>
      <c r="DT483"/>
      <c r="DU483"/>
      <c r="DV483"/>
      <c r="DW483"/>
      <c r="DX483"/>
      <c r="DY483"/>
      <c r="DZ483"/>
      <c r="EA483"/>
      <c r="EB483"/>
      <c r="EC483"/>
      <c r="ED483"/>
      <c r="EE483"/>
      <c r="EF483"/>
      <c r="EG483"/>
      <c r="EH483"/>
      <c r="EI483"/>
      <c r="EJ483"/>
      <c r="EK483"/>
      <c r="EL483"/>
      <c r="EM483"/>
      <c r="EN483"/>
      <c r="EO483"/>
      <c r="EP483"/>
      <c r="EQ483"/>
      <c r="ER483"/>
      <c r="ES483"/>
      <c r="ET483"/>
      <c r="EU483"/>
      <c r="EV483"/>
      <c r="EW483"/>
      <c r="EX483"/>
      <c r="EY483"/>
      <c r="EZ483"/>
      <c r="FA483"/>
      <c r="FB483"/>
      <c r="FC483"/>
      <c r="FD483"/>
      <c r="FE483"/>
      <c r="FF483"/>
      <c r="FG483"/>
      <c r="FH483"/>
      <c r="FI483"/>
      <c r="FJ483"/>
      <c r="FK483"/>
      <c r="FL483"/>
      <c r="FM483"/>
      <c r="FN483"/>
      <c r="FO483"/>
      <c r="FP483"/>
      <c r="FQ483"/>
      <c r="FR483"/>
      <c r="FS483"/>
      <c r="FT483"/>
      <c r="FU483"/>
      <c r="FV483"/>
      <c r="FW483"/>
      <c r="FX483"/>
      <c r="FY483"/>
      <c r="FZ483"/>
      <c r="GA483"/>
      <c r="GB483"/>
      <c r="GC483"/>
      <c r="GD483"/>
      <c r="GE483"/>
      <c r="GF483"/>
      <c r="GG483"/>
      <c r="GH483"/>
      <c r="GI483"/>
      <c r="GJ483"/>
      <c r="GK483"/>
      <c r="GL483"/>
      <c r="GM483"/>
      <c r="GN483"/>
      <c r="GO483"/>
      <c r="GP483"/>
      <c r="GQ483"/>
      <c r="GR483"/>
      <c r="GS483"/>
      <c r="GT483"/>
      <c r="GU483"/>
      <c r="GV483"/>
      <c r="GW483"/>
      <c r="GX483"/>
    </row>
    <row r="484" spans="1:206" s="233" customFormat="1" x14ac:dyDescent="0.25">
      <c r="A484" s="31" t="s">
        <v>1335</v>
      </c>
      <c r="B484" s="275" t="s">
        <v>345</v>
      </c>
      <c r="C484" s="9" t="s">
        <v>1463</v>
      </c>
      <c r="D484" s="9" t="s">
        <v>16</v>
      </c>
      <c r="E484" s="276"/>
      <c r="F484" s="9"/>
      <c r="G484" s="9"/>
      <c r="H484" s="9">
        <v>20</v>
      </c>
      <c r="I484" s="9"/>
      <c r="J484" s="9"/>
      <c r="K484" s="9">
        <v>2</v>
      </c>
      <c r="L484" s="275"/>
      <c r="M484" s="9"/>
      <c r="N484" s="277"/>
      <c r="O484" s="277"/>
      <c r="P484" s="278">
        <v>18</v>
      </c>
      <c r="Q484" s="279" t="s">
        <v>4</v>
      </c>
      <c r="R484" s="280"/>
      <c r="S484" s="277"/>
      <c r="T484" s="281">
        <v>1</v>
      </c>
      <c r="U484" s="9">
        <v>1</v>
      </c>
      <c r="V484" s="9"/>
      <c r="W484" s="9"/>
      <c r="X484" s="9"/>
      <c r="Y484" s="9"/>
      <c r="Z484" s="9"/>
      <c r="AA484" s="9"/>
      <c r="AB484" s="9"/>
      <c r="AC484" s="9"/>
      <c r="AD484" s="9"/>
      <c r="AE484" s="9"/>
      <c r="AF484" s="9"/>
      <c r="AG484" s="9"/>
      <c r="AH484" s="9"/>
      <c r="AI484" s="282"/>
      <c r="AJ484" s="31" t="s">
        <v>1528</v>
      </c>
      <c r="AK484" s="275" t="s">
        <v>1546</v>
      </c>
      <c r="AL484" s="280"/>
      <c r="AM484"/>
      <c r="AN484"/>
      <c r="AO484"/>
      <c r="AP484"/>
      <c r="AQ484"/>
      <c r="AR484"/>
      <c r="AS484"/>
      <c r="AT484"/>
      <c r="AU484"/>
      <c r="AV484"/>
      <c r="AW484"/>
      <c r="AX484"/>
      <c r="AY484"/>
      <c r="AZ484"/>
      <c r="BA484"/>
      <c r="BB484"/>
      <c r="BC484"/>
      <c r="BD484"/>
      <c r="BE484"/>
      <c r="BF484"/>
      <c r="BG484"/>
      <c r="BH484"/>
      <c r="BI484"/>
      <c r="BJ484"/>
      <c r="BK484"/>
      <c r="BL484"/>
      <c r="BM484"/>
      <c r="BN484"/>
      <c r="BO484"/>
      <c r="BP484"/>
      <c r="BQ484"/>
      <c r="BR484"/>
      <c r="BS484"/>
      <c r="BT484"/>
      <c r="BU484"/>
      <c r="BV484"/>
      <c r="BW484"/>
      <c r="BX484"/>
      <c r="BY484"/>
      <c r="BZ484"/>
      <c r="CA484"/>
      <c r="CB484"/>
      <c r="CC484"/>
      <c r="CD484"/>
      <c r="CE484"/>
      <c r="CF484"/>
      <c r="CG484"/>
      <c r="CH484"/>
      <c r="CI484"/>
      <c r="CJ484"/>
      <c r="CK484"/>
      <c r="CL484"/>
      <c r="CM484"/>
      <c r="CN484"/>
      <c r="CO484"/>
      <c r="CP484"/>
      <c r="CQ484"/>
      <c r="CR484"/>
      <c r="CS484"/>
      <c r="CT484"/>
      <c r="CU484"/>
      <c r="CV484"/>
      <c r="CW484"/>
      <c r="CX484"/>
      <c r="CY484"/>
      <c r="CZ484"/>
      <c r="DA484"/>
      <c r="DB484"/>
      <c r="DC484"/>
      <c r="DD484"/>
      <c r="DE484"/>
      <c r="DF484"/>
      <c r="DG484"/>
      <c r="DH484"/>
      <c r="DI484"/>
      <c r="DJ484"/>
      <c r="DK484"/>
      <c r="DL484"/>
      <c r="DM484"/>
      <c r="DN484"/>
      <c r="DO484"/>
      <c r="DP484"/>
      <c r="DQ484"/>
      <c r="DR484"/>
      <c r="DS484"/>
      <c r="DT484"/>
      <c r="DU484"/>
      <c r="DV484"/>
      <c r="DW484"/>
      <c r="DX484"/>
      <c r="DY484"/>
      <c r="DZ484"/>
      <c r="EA484"/>
      <c r="EB484"/>
      <c r="EC484"/>
      <c r="ED484"/>
      <c r="EE484"/>
      <c r="EF484"/>
      <c r="EG484"/>
      <c r="EH484"/>
      <c r="EI484"/>
      <c r="EJ484"/>
      <c r="EK484"/>
      <c r="EL484"/>
      <c r="EM484"/>
      <c r="EN484"/>
      <c r="EO484"/>
      <c r="EP484"/>
      <c r="EQ484"/>
      <c r="ER484"/>
      <c r="ES484"/>
      <c r="ET484"/>
      <c r="EU484"/>
      <c r="EV484"/>
      <c r="EW484"/>
      <c r="EX484"/>
      <c r="EY484"/>
      <c r="EZ484"/>
      <c r="FA484"/>
      <c r="FB484"/>
      <c r="FC484"/>
      <c r="FD484"/>
      <c r="FE484"/>
      <c r="FF484"/>
      <c r="FG484"/>
      <c r="FH484"/>
      <c r="FI484"/>
      <c r="FJ484"/>
      <c r="FK484"/>
      <c r="FL484"/>
      <c r="FM484"/>
      <c r="FN484"/>
      <c r="FO484"/>
      <c r="FP484"/>
      <c r="FQ484"/>
      <c r="FR484"/>
      <c r="FS484"/>
      <c r="FT484"/>
      <c r="FU484"/>
      <c r="FV484"/>
      <c r="FW484"/>
      <c r="FX484"/>
      <c r="FY484"/>
      <c r="FZ484"/>
      <c r="GA484"/>
      <c r="GB484"/>
      <c r="GC484"/>
      <c r="GD484"/>
      <c r="GE484"/>
      <c r="GF484"/>
      <c r="GG484"/>
      <c r="GH484"/>
      <c r="GI484"/>
      <c r="GJ484"/>
      <c r="GK484"/>
      <c r="GL484"/>
      <c r="GM484"/>
      <c r="GN484"/>
      <c r="GO484"/>
      <c r="GP484"/>
      <c r="GQ484"/>
      <c r="GR484"/>
      <c r="GS484"/>
      <c r="GT484"/>
      <c r="GU484"/>
      <c r="GV484"/>
      <c r="GW484"/>
      <c r="GX484"/>
    </row>
    <row r="485" spans="1:206" s="233" customFormat="1" ht="30" x14ac:dyDescent="0.25">
      <c r="A485" s="31" t="s">
        <v>444</v>
      </c>
      <c r="B485" s="275" t="s">
        <v>331</v>
      </c>
      <c r="C485" s="9" t="s">
        <v>445</v>
      </c>
      <c r="D485" s="9"/>
      <c r="E485" s="276"/>
      <c r="F485" s="9"/>
      <c r="G485" s="9"/>
      <c r="H485" s="9"/>
      <c r="I485" s="9"/>
      <c r="J485" s="9"/>
      <c r="K485" s="9"/>
      <c r="L485" s="275"/>
      <c r="M485" s="9"/>
      <c r="N485" s="277"/>
      <c r="O485" s="277"/>
      <c r="P485" s="278"/>
      <c r="Q485" s="279">
        <v>45329</v>
      </c>
      <c r="R485" s="280"/>
      <c r="S485" s="277"/>
      <c r="T485" s="281"/>
      <c r="U485" s="9"/>
      <c r="V485" s="9"/>
      <c r="W485" s="9"/>
      <c r="X485" s="9"/>
      <c r="Y485" s="9"/>
      <c r="Z485" s="9"/>
      <c r="AA485" s="9"/>
      <c r="AB485" s="9"/>
      <c r="AC485" s="9"/>
      <c r="AD485" s="9"/>
      <c r="AE485" s="9"/>
      <c r="AF485" s="9"/>
      <c r="AG485" s="9"/>
      <c r="AH485" s="9"/>
      <c r="AI485" s="282"/>
      <c r="AJ485" s="31" t="s">
        <v>900</v>
      </c>
      <c r="AK485" s="275"/>
      <c r="AL485" s="280"/>
      <c r="AM485"/>
      <c r="AN485"/>
      <c r="AO485"/>
      <c r="AP485"/>
      <c r="AQ485"/>
      <c r="AR485"/>
      <c r="AS485"/>
      <c r="AT485"/>
      <c r="AU485"/>
      <c r="AV485"/>
      <c r="AW485"/>
      <c r="AX485"/>
      <c r="AY485"/>
      <c r="AZ485"/>
      <c r="BA485"/>
      <c r="BB485"/>
      <c r="BC485"/>
      <c r="BD485"/>
      <c r="BE485"/>
      <c r="BF485"/>
      <c r="BG485"/>
      <c r="BH485"/>
      <c r="BI485"/>
      <c r="BJ485"/>
      <c r="BK485"/>
      <c r="BL485"/>
      <c r="BM485"/>
      <c r="BN485"/>
      <c r="BO485"/>
      <c r="BP485"/>
      <c r="BQ485"/>
      <c r="BR485"/>
      <c r="BS485"/>
      <c r="BT485"/>
      <c r="BU485"/>
      <c r="BV485"/>
      <c r="BW485"/>
      <c r="BX485"/>
      <c r="BY485"/>
      <c r="BZ485"/>
      <c r="CA485"/>
      <c r="CB485"/>
      <c r="CC485"/>
      <c r="CD485"/>
      <c r="CE485"/>
      <c r="CF485"/>
      <c r="CG485"/>
      <c r="CH485"/>
      <c r="CI485"/>
      <c r="CJ485"/>
      <c r="CK485"/>
      <c r="CL485"/>
      <c r="CM485"/>
      <c r="CN485"/>
      <c r="CO485"/>
      <c r="CP485"/>
      <c r="CQ485"/>
      <c r="CR485"/>
      <c r="CS485"/>
      <c r="CT485"/>
      <c r="CU485"/>
      <c r="CV485"/>
      <c r="CW485"/>
      <c r="CX485"/>
      <c r="CY485"/>
      <c r="CZ485"/>
      <c r="DA485"/>
      <c r="DB485"/>
      <c r="DC485"/>
      <c r="DD485"/>
      <c r="DE485"/>
      <c r="DF485"/>
      <c r="DG485"/>
      <c r="DH485"/>
      <c r="DI485"/>
      <c r="DJ485"/>
      <c r="DK485"/>
      <c r="DL485"/>
      <c r="DM485"/>
      <c r="DN485"/>
      <c r="DO485"/>
      <c r="DP485"/>
      <c r="DQ485"/>
      <c r="DR485"/>
      <c r="DS485"/>
      <c r="DT485"/>
      <c r="DU485"/>
      <c r="DV485"/>
      <c r="DW485"/>
      <c r="DX485"/>
      <c r="DY485"/>
      <c r="DZ485"/>
      <c r="EA485"/>
      <c r="EB485"/>
      <c r="EC485"/>
      <c r="ED485"/>
      <c r="EE485"/>
      <c r="EF485"/>
      <c r="EG485"/>
      <c r="EH485"/>
      <c r="EI485"/>
      <c r="EJ485"/>
      <c r="EK485"/>
      <c r="EL485"/>
      <c r="EM485"/>
      <c r="EN485"/>
      <c r="EO485"/>
      <c r="EP485"/>
      <c r="EQ485"/>
      <c r="ER485"/>
      <c r="ES485"/>
      <c r="ET485"/>
      <c r="EU485"/>
      <c r="EV485"/>
      <c r="EW485"/>
      <c r="EX485"/>
      <c r="EY485"/>
      <c r="EZ485"/>
      <c r="FA485"/>
      <c r="FB485"/>
      <c r="FC485"/>
      <c r="FD485"/>
      <c r="FE485"/>
      <c r="FF485"/>
      <c r="FG485"/>
      <c r="FH485"/>
      <c r="FI485"/>
      <c r="FJ485"/>
      <c r="FK485"/>
      <c r="FL485"/>
      <c r="FM485"/>
      <c r="FN485"/>
      <c r="FO485"/>
      <c r="FP485"/>
      <c r="FQ485"/>
      <c r="FR485"/>
      <c r="FS485"/>
      <c r="FT485"/>
      <c r="FU485"/>
      <c r="FV485"/>
      <c r="FW485"/>
      <c r="FX485"/>
      <c r="FY485"/>
      <c r="FZ485"/>
      <c r="GA485"/>
      <c r="GB485"/>
      <c r="GC485"/>
      <c r="GD485"/>
      <c r="GE485"/>
      <c r="GF485"/>
      <c r="GG485"/>
      <c r="GH485"/>
      <c r="GI485"/>
      <c r="GJ485"/>
      <c r="GK485"/>
      <c r="GL485"/>
      <c r="GM485"/>
      <c r="GN485"/>
      <c r="GO485"/>
      <c r="GP485"/>
      <c r="GQ485"/>
      <c r="GR485"/>
      <c r="GS485"/>
      <c r="GT485"/>
      <c r="GU485"/>
      <c r="GV485"/>
      <c r="GW485"/>
      <c r="GX485"/>
    </row>
    <row r="486" spans="1:206" s="233" customFormat="1" x14ac:dyDescent="0.25">
      <c r="A486" s="31" t="s">
        <v>1336</v>
      </c>
      <c r="B486" s="275" t="s">
        <v>280</v>
      </c>
      <c r="C486" s="9" t="s">
        <v>1464</v>
      </c>
      <c r="D486" s="9" t="s">
        <v>16</v>
      </c>
      <c r="E486" s="276"/>
      <c r="F486" s="9"/>
      <c r="G486" s="9"/>
      <c r="H486" s="9"/>
      <c r="I486" s="9"/>
      <c r="J486" s="9"/>
      <c r="K486" s="9"/>
      <c r="L486" s="275"/>
      <c r="M486" s="9"/>
      <c r="N486" s="277"/>
      <c r="O486" s="277" t="s">
        <v>3</v>
      </c>
      <c r="P486" s="278">
        <v>0</v>
      </c>
      <c r="Q486" s="279" t="s">
        <v>4</v>
      </c>
      <c r="R486" s="280"/>
      <c r="S486" s="277"/>
      <c r="T486" s="281">
        <v>1</v>
      </c>
      <c r="U486" s="9">
        <v>1</v>
      </c>
      <c r="V486" s="9"/>
      <c r="W486" s="9"/>
      <c r="X486" s="9"/>
      <c r="Y486" s="9"/>
      <c r="Z486" s="9"/>
      <c r="AA486" s="9"/>
      <c r="AB486" s="9"/>
      <c r="AC486" s="9"/>
      <c r="AD486" s="9"/>
      <c r="AE486" s="9"/>
      <c r="AF486" s="9"/>
      <c r="AG486" s="9"/>
      <c r="AH486" s="9"/>
      <c r="AI486" s="282"/>
      <c r="AJ486" s="31" t="s">
        <v>1556</v>
      </c>
      <c r="AK486" s="275"/>
      <c r="AL486" s="280"/>
      <c r="AM486"/>
      <c r="AN486"/>
      <c r="AO486"/>
      <c r="AP486"/>
      <c r="AQ486"/>
      <c r="AR486"/>
      <c r="AS486"/>
      <c r="AT486"/>
      <c r="AU486"/>
      <c r="AV486"/>
      <c r="AW486"/>
      <c r="AX486"/>
      <c r="AY486"/>
      <c r="AZ486"/>
      <c r="BA486"/>
      <c r="BB486"/>
      <c r="BC486"/>
      <c r="BD486"/>
      <c r="BE486"/>
      <c r="BF486"/>
      <c r="BG486"/>
      <c r="BH486"/>
      <c r="BI486"/>
      <c r="BJ486"/>
      <c r="BK486"/>
      <c r="BL486"/>
      <c r="BM486"/>
      <c r="BN486"/>
      <c r="BO486"/>
      <c r="BP486"/>
      <c r="BQ486"/>
      <c r="BR486"/>
      <c r="BS486"/>
      <c r="BT486"/>
      <c r="BU486"/>
      <c r="BV486"/>
      <c r="BW486"/>
      <c r="BX486"/>
      <c r="BY486"/>
      <c r="BZ486"/>
      <c r="CA486"/>
      <c r="CB486"/>
      <c r="CC486"/>
      <c r="CD486"/>
      <c r="CE486"/>
      <c r="CF486"/>
      <c r="CG486"/>
      <c r="CH486"/>
      <c r="CI486"/>
      <c r="CJ486"/>
      <c r="CK486"/>
      <c r="CL486"/>
      <c r="CM486"/>
      <c r="CN486"/>
      <c r="CO486"/>
      <c r="CP486"/>
      <c r="CQ486"/>
      <c r="CR486"/>
      <c r="CS486"/>
      <c r="CT486"/>
      <c r="CU486"/>
      <c r="CV486"/>
      <c r="CW486"/>
      <c r="CX486"/>
      <c r="CY486"/>
      <c r="CZ486"/>
      <c r="DA486"/>
      <c r="DB486"/>
      <c r="DC486"/>
      <c r="DD486"/>
      <c r="DE486"/>
      <c r="DF486"/>
      <c r="DG486"/>
      <c r="DH486"/>
      <c r="DI486"/>
      <c r="DJ486"/>
      <c r="DK486"/>
      <c r="DL486"/>
      <c r="DM486"/>
      <c r="DN486"/>
      <c r="DO486"/>
      <c r="DP486"/>
      <c r="DQ486"/>
      <c r="DR486"/>
      <c r="DS486"/>
      <c r="DT486"/>
      <c r="DU486"/>
      <c r="DV486"/>
      <c r="DW486"/>
      <c r="DX486"/>
      <c r="DY486"/>
      <c r="DZ486"/>
      <c r="EA486"/>
      <c r="EB486"/>
      <c r="EC486"/>
      <c r="ED486"/>
      <c r="EE486"/>
      <c r="EF486"/>
      <c r="EG486"/>
      <c r="EH486"/>
      <c r="EI486"/>
      <c r="EJ486"/>
      <c r="EK486"/>
      <c r="EL486"/>
      <c r="EM486"/>
      <c r="EN486"/>
      <c r="EO486"/>
      <c r="EP486"/>
      <c r="EQ486"/>
      <c r="ER486"/>
      <c r="ES486"/>
      <c r="ET486"/>
      <c r="EU486"/>
      <c r="EV486"/>
      <c r="EW486"/>
      <c r="EX486"/>
      <c r="EY486"/>
      <c r="EZ486"/>
      <c r="FA486"/>
      <c r="FB486"/>
      <c r="FC486"/>
      <c r="FD486"/>
      <c r="FE486"/>
      <c r="FF486"/>
      <c r="FG486"/>
      <c r="FH486"/>
      <c r="FI486"/>
      <c r="FJ486"/>
      <c r="FK486"/>
      <c r="FL486"/>
      <c r="FM486"/>
      <c r="FN486"/>
      <c r="FO486"/>
      <c r="FP486"/>
      <c r="FQ486"/>
      <c r="FR486"/>
      <c r="FS486"/>
      <c r="FT486"/>
      <c r="FU486"/>
      <c r="FV486"/>
      <c r="FW486"/>
      <c r="FX486"/>
      <c r="FY486"/>
      <c r="FZ486"/>
      <c r="GA486"/>
      <c r="GB486"/>
      <c r="GC486"/>
      <c r="GD486"/>
      <c r="GE486"/>
      <c r="GF486"/>
      <c r="GG486"/>
      <c r="GH486"/>
      <c r="GI486"/>
      <c r="GJ486"/>
      <c r="GK486"/>
      <c r="GL486"/>
      <c r="GM486"/>
      <c r="GN486"/>
      <c r="GO486"/>
      <c r="GP486"/>
      <c r="GQ486"/>
      <c r="GR486"/>
      <c r="GS486"/>
      <c r="GT486"/>
      <c r="GU486"/>
      <c r="GV486"/>
      <c r="GW486"/>
      <c r="GX486"/>
    </row>
    <row r="487" spans="1:206" s="233" customFormat="1" ht="30" x14ac:dyDescent="0.25">
      <c r="A487" s="31" t="s">
        <v>2199</v>
      </c>
      <c r="B487" s="275" t="s">
        <v>280</v>
      </c>
      <c r="C487" s="9" t="s">
        <v>2276</v>
      </c>
      <c r="D487" s="9" t="s">
        <v>2332</v>
      </c>
      <c r="E487" s="276"/>
      <c r="F487" s="9"/>
      <c r="G487" s="9"/>
      <c r="H487" s="9"/>
      <c r="I487" s="9"/>
      <c r="J487" s="9"/>
      <c r="K487" s="9"/>
      <c r="L487" s="275"/>
      <c r="M487" s="9"/>
      <c r="N487" s="277"/>
      <c r="O487" s="277" t="s">
        <v>3</v>
      </c>
      <c r="P487" s="278">
        <v>0</v>
      </c>
      <c r="Q487" s="279" t="s">
        <v>4</v>
      </c>
      <c r="R487" s="280"/>
      <c r="S487" s="277"/>
      <c r="T487" s="281">
        <v>2</v>
      </c>
      <c r="U487" s="9">
        <v>2</v>
      </c>
      <c r="V487" s="9">
        <v>2</v>
      </c>
      <c r="W487" s="9">
        <v>2</v>
      </c>
      <c r="X487" s="9">
        <v>2</v>
      </c>
      <c r="Y487" s="9">
        <v>2</v>
      </c>
      <c r="Z487" s="9">
        <v>2</v>
      </c>
      <c r="AA487" s="9">
        <v>2</v>
      </c>
      <c r="AB487" s="9">
        <v>2</v>
      </c>
      <c r="AC487" s="9">
        <v>2</v>
      </c>
      <c r="AD487" s="9">
        <v>2</v>
      </c>
      <c r="AE487" s="9">
        <v>2</v>
      </c>
      <c r="AF487" s="9">
        <v>2</v>
      </c>
      <c r="AG487" s="9">
        <v>2</v>
      </c>
      <c r="AH487" s="9">
        <v>2</v>
      </c>
      <c r="AI487" s="282"/>
      <c r="AJ487" s="31" t="s">
        <v>2339</v>
      </c>
      <c r="AK487" s="275"/>
      <c r="AL487" s="280"/>
      <c r="AM487"/>
      <c r="AN487"/>
      <c r="AO487"/>
      <c r="AP487"/>
      <c r="AQ487"/>
      <c r="AR487"/>
      <c r="AS487"/>
      <c r="AT487"/>
      <c r="AU487"/>
      <c r="AV487"/>
      <c r="AW487"/>
      <c r="AX487"/>
      <c r="AY487"/>
      <c r="AZ487"/>
      <c r="BA487"/>
      <c r="BB487"/>
      <c r="BC487"/>
      <c r="BD487"/>
      <c r="BE487"/>
      <c r="BF487"/>
      <c r="BG487"/>
      <c r="BH487"/>
      <c r="BI487"/>
      <c r="BJ487"/>
      <c r="BK487"/>
      <c r="BL487"/>
      <c r="BM487"/>
      <c r="BN487"/>
      <c r="BO487"/>
      <c r="BP487"/>
      <c r="BQ487"/>
      <c r="BR487"/>
      <c r="BS487"/>
      <c r="BT487"/>
      <c r="BU487"/>
      <c r="BV487"/>
      <c r="BW487"/>
      <c r="BX487"/>
      <c r="BY487"/>
      <c r="BZ487"/>
      <c r="CA487"/>
      <c r="CB487"/>
      <c r="CC487"/>
      <c r="CD487"/>
      <c r="CE487"/>
      <c r="CF487"/>
      <c r="CG487"/>
      <c r="CH487"/>
      <c r="CI487"/>
      <c r="CJ487"/>
      <c r="CK487"/>
      <c r="CL487"/>
      <c r="CM487"/>
      <c r="CN487"/>
      <c r="CO487"/>
      <c r="CP487"/>
      <c r="CQ487"/>
      <c r="CR487"/>
      <c r="CS487"/>
      <c r="CT487"/>
      <c r="CU487"/>
      <c r="CV487"/>
      <c r="CW487"/>
      <c r="CX487"/>
      <c r="CY487"/>
      <c r="CZ487"/>
      <c r="DA487"/>
      <c r="DB487"/>
      <c r="DC487"/>
      <c r="DD487"/>
      <c r="DE487"/>
      <c r="DF487"/>
      <c r="DG487"/>
      <c r="DH487"/>
      <c r="DI487"/>
      <c r="DJ487"/>
      <c r="DK487"/>
      <c r="DL487"/>
      <c r="DM487"/>
      <c r="DN487"/>
      <c r="DO487"/>
      <c r="DP487"/>
      <c r="DQ487"/>
      <c r="DR487"/>
      <c r="DS487"/>
      <c r="DT487"/>
      <c r="DU487"/>
      <c r="DV487"/>
      <c r="DW487"/>
      <c r="DX487"/>
      <c r="DY487"/>
      <c r="DZ487"/>
      <c r="EA487"/>
      <c r="EB487"/>
      <c r="EC487"/>
      <c r="ED487"/>
      <c r="EE487"/>
      <c r="EF487"/>
      <c r="EG487"/>
      <c r="EH487"/>
      <c r="EI487"/>
      <c r="EJ487"/>
      <c r="EK487"/>
      <c r="EL487"/>
      <c r="EM487"/>
      <c r="EN487"/>
      <c r="EO487"/>
      <c r="EP487"/>
      <c r="EQ487"/>
      <c r="ER487"/>
      <c r="ES487"/>
      <c r="ET487"/>
      <c r="EU487"/>
      <c r="EV487"/>
      <c r="EW487"/>
      <c r="EX487"/>
      <c r="EY487"/>
      <c r="EZ487"/>
      <c r="FA487"/>
      <c r="FB487"/>
      <c r="FC487"/>
      <c r="FD487"/>
      <c r="FE487"/>
      <c r="FF487"/>
      <c r="FG487"/>
      <c r="FH487"/>
      <c r="FI487"/>
      <c r="FJ487"/>
      <c r="FK487"/>
      <c r="FL487"/>
      <c r="FM487"/>
      <c r="FN487"/>
      <c r="FO487"/>
      <c r="FP487"/>
      <c r="FQ487"/>
      <c r="FR487"/>
      <c r="FS487"/>
      <c r="FT487"/>
      <c r="FU487"/>
      <c r="FV487"/>
      <c r="FW487"/>
      <c r="FX487"/>
      <c r="FY487"/>
      <c r="FZ487"/>
      <c r="GA487"/>
      <c r="GB487"/>
      <c r="GC487"/>
      <c r="GD487"/>
      <c r="GE487"/>
      <c r="GF487"/>
      <c r="GG487"/>
      <c r="GH487"/>
      <c r="GI487"/>
      <c r="GJ487"/>
      <c r="GK487"/>
      <c r="GL487"/>
      <c r="GM487"/>
      <c r="GN487"/>
      <c r="GO487"/>
      <c r="GP487"/>
      <c r="GQ487"/>
      <c r="GR487"/>
      <c r="GS487"/>
      <c r="GT487"/>
      <c r="GU487"/>
      <c r="GV487"/>
      <c r="GW487"/>
      <c r="GX487"/>
    </row>
    <row r="488" spans="1:206" s="233" customFormat="1" ht="45" x14ac:dyDescent="0.25">
      <c r="A488" s="31" t="s">
        <v>677</v>
      </c>
      <c r="B488" s="275" t="s">
        <v>348</v>
      </c>
      <c r="C488" s="9" t="s">
        <v>1113</v>
      </c>
      <c r="D488" s="9"/>
      <c r="E488" s="276"/>
      <c r="F488" s="9"/>
      <c r="G488" s="9"/>
      <c r="H488" s="9"/>
      <c r="I488" s="9"/>
      <c r="J488" s="9"/>
      <c r="K488" s="9"/>
      <c r="L488" s="275"/>
      <c r="M488" s="9"/>
      <c r="N488" s="277"/>
      <c r="O488" s="277"/>
      <c r="P488" s="278"/>
      <c r="Q488" s="279">
        <v>46265</v>
      </c>
      <c r="R488" s="280"/>
      <c r="S488" s="277"/>
      <c r="T488" s="281"/>
      <c r="U488" s="9"/>
      <c r="V488" s="9"/>
      <c r="W488" s="9"/>
      <c r="X488" s="9"/>
      <c r="Y488" s="9"/>
      <c r="Z488" s="9"/>
      <c r="AA488" s="9"/>
      <c r="AB488" s="9"/>
      <c r="AC488" s="9"/>
      <c r="AD488" s="9"/>
      <c r="AE488" s="9"/>
      <c r="AF488" s="9"/>
      <c r="AG488" s="9"/>
      <c r="AH488" s="9"/>
      <c r="AI488" s="282"/>
      <c r="AJ488" s="31" t="s">
        <v>901</v>
      </c>
      <c r="AK488" s="275"/>
      <c r="AL488" s="280"/>
      <c r="AM488"/>
      <c r="AN488"/>
      <c r="AO488"/>
      <c r="AP488"/>
      <c r="AQ488"/>
      <c r="AR488"/>
      <c r="AS488"/>
      <c r="AT488"/>
      <c r="AU488"/>
      <c r="AV488"/>
      <c r="AW488"/>
      <c r="AX488"/>
      <c r="AY488"/>
      <c r="AZ488"/>
      <c r="BA488"/>
      <c r="BB488"/>
      <c r="BC488"/>
      <c r="BD488"/>
      <c r="BE488"/>
      <c r="BF488"/>
      <c r="BG488"/>
      <c r="BH488"/>
      <c r="BI488"/>
      <c r="BJ488"/>
      <c r="BK488"/>
      <c r="BL488"/>
      <c r="BM488"/>
      <c r="BN488"/>
      <c r="BO488"/>
      <c r="BP488"/>
      <c r="BQ488"/>
      <c r="BR488"/>
      <c r="BS488"/>
      <c r="BT488"/>
      <c r="BU488"/>
      <c r="BV488"/>
      <c r="BW488"/>
      <c r="BX488"/>
      <c r="BY488"/>
      <c r="BZ488"/>
      <c r="CA488"/>
      <c r="CB488"/>
      <c r="CC488"/>
      <c r="CD488"/>
      <c r="CE488"/>
      <c r="CF488"/>
      <c r="CG488"/>
      <c r="CH488"/>
      <c r="CI488"/>
      <c r="CJ488"/>
      <c r="CK488"/>
      <c r="CL488"/>
      <c r="CM488"/>
      <c r="CN488"/>
      <c r="CO488"/>
      <c r="CP488"/>
      <c r="CQ488"/>
      <c r="CR488"/>
      <c r="CS488"/>
      <c r="CT488"/>
      <c r="CU488"/>
      <c r="CV488"/>
      <c r="CW488"/>
      <c r="CX488"/>
      <c r="CY488"/>
      <c r="CZ488"/>
      <c r="DA488"/>
      <c r="DB488"/>
      <c r="DC488"/>
      <c r="DD488"/>
      <c r="DE488"/>
      <c r="DF488"/>
      <c r="DG488"/>
      <c r="DH488"/>
      <c r="DI488"/>
      <c r="DJ488"/>
      <c r="DK488"/>
      <c r="DL488"/>
      <c r="DM488"/>
      <c r="DN488"/>
      <c r="DO488"/>
      <c r="DP488"/>
      <c r="DQ488"/>
      <c r="DR488"/>
      <c r="DS488"/>
      <c r="DT488"/>
      <c r="DU488"/>
      <c r="DV488"/>
      <c r="DW488"/>
      <c r="DX488"/>
      <c r="DY488"/>
      <c r="DZ488"/>
      <c r="EA488"/>
      <c r="EB488"/>
      <c r="EC488"/>
      <c r="ED488"/>
      <c r="EE488"/>
      <c r="EF488"/>
      <c r="EG488"/>
      <c r="EH488"/>
      <c r="EI488"/>
      <c r="EJ488"/>
      <c r="EK488"/>
      <c r="EL488"/>
      <c r="EM488"/>
      <c r="EN488"/>
      <c r="EO488"/>
      <c r="EP488"/>
      <c r="EQ488"/>
      <c r="ER488"/>
      <c r="ES488"/>
      <c r="ET488"/>
      <c r="EU488"/>
      <c r="EV488"/>
      <c r="EW488"/>
      <c r="EX488"/>
      <c r="EY488"/>
      <c r="EZ488"/>
      <c r="FA488"/>
      <c r="FB488"/>
      <c r="FC488"/>
      <c r="FD488"/>
      <c r="FE488"/>
      <c r="FF488"/>
      <c r="FG488"/>
      <c r="FH488"/>
      <c r="FI488"/>
      <c r="FJ488"/>
      <c r="FK488"/>
      <c r="FL488"/>
      <c r="FM488"/>
      <c r="FN488"/>
      <c r="FO488"/>
      <c r="FP488"/>
      <c r="FQ488"/>
      <c r="FR488"/>
      <c r="FS488"/>
      <c r="FT488"/>
      <c r="FU488"/>
      <c r="FV488"/>
      <c r="FW488"/>
      <c r="FX488"/>
      <c r="FY488"/>
      <c r="FZ488"/>
      <c r="GA488"/>
      <c r="GB488"/>
      <c r="GC488"/>
      <c r="GD488"/>
      <c r="GE488"/>
      <c r="GF488"/>
      <c r="GG488"/>
      <c r="GH488"/>
      <c r="GI488"/>
      <c r="GJ488"/>
      <c r="GK488"/>
      <c r="GL488"/>
      <c r="GM488"/>
      <c r="GN488"/>
      <c r="GO488"/>
      <c r="GP488"/>
      <c r="GQ488"/>
      <c r="GR488"/>
      <c r="GS488"/>
      <c r="GT488"/>
      <c r="GU488"/>
      <c r="GV488"/>
      <c r="GW488"/>
      <c r="GX488"/>
    </row>
    <row r="489" spans="1:206" s="233" customFormat="1" ht="30" x14ac:dyDescent="0.25">
      <c r="A489" s="31" t="s">
        <v>2200</v>
      </c>
      <c r="B489" s="275" t="s">
        <v>2326</v>
      </c>
      <c r="C489" s="9" t="s">
        <v>2277</v>
      </c>
      <c r="D489" s="9" t="s">
        <v>45</v>
      </c>
      <c r="E489" s="276"/>
      <c r="F489" s="9"/>
      <c r="G489" s="9"/>
      <c r="H489" s="9"/>
      <c r="I489" s="9"/>
      <c r="J489" s="9">
        <v>3</v>
      </c>
      <c r="K489" s="9"/>
      <c r="L489" s="275"/>
      <c r="M489" s="9"/>
      <c r="N489" s="277"/>
      <c r="O489" s="277"/>
      <c r="P489" s="278">
        <v>0</v>
      </c>
      <c r="Q489" s="279" t="s">
        <v>4</v>
      </c>
      <c r="R489" s="280"/>
      <c r="S489" s="277"/>
      <c r="T489" s="281"/>
      <c r="U489" s="9"/>
      <c r="V489" s="9"/>
      <c r="W489" s="9">
        <v>1</v>
      </c>
      <c r="X489" s="9"/>
      <c r="Y489" s="9"/>
      <c r="Z489" s="9"/>
      <c r="AA489" s="9"/>
      <c r="AB489" s="9"/>
      <c r="AC489" s="9"/>
      <c r="AD489" s="9"/>
      <c r="AE489" s="9"/>
      <c r="AF489" s="9"/>
      <c r="AG489" s="9">
        <v>1</v>
      </c>
      <c r="AH489" s="9"/>
      <c r="AI489" s="282"/>
      <c r="AJ489" s="31" t="s">
        <v>898</v>
      </c>
      <c r="AK489" s="275"/>
      <c r="AL489" s="280"/>
      <c r="AM489"/>
      <c r="AN489"/>
      <c r="AO489"/>
      <c r="AP489"/>
      <c r="AQ489"/>
      <c r="AR489"/>
      <c r="AS489"/>
      <c r="AT489"/>
      <c r="AU489"/>
      <c r="AV489"/>
      <c r="AW489"/>
      <c r="AX489"/>
      <c r="AY489"/>
      <c r="AZ489"/>
      <c r="BA489"/>
      <c r="BB489"/>
      <c r="BC489"/>
      <c r="BD489"/>
      <c r="BE489"/>
      <c r="BF489"/>
      <c r="BG489"/>
      <c r="BH489"/>
      <c r="BI489"/>
      <c r="BJ489"/>
      <c r="BK489"/>
      <c r="BL489"/>
      <c r="BM489"/>
      <c r="BN489"/>
      <c r="BO489"/>
      <c r="BP489"/>
      <c r="BQ489"/>
      <c r="BR489"/>
      <c r="BS489"/>
      <c r="BT489"/>
      <c r="BU489"/>
      <c r="BV489"/>
      <c r="BW489"/>
      <c r="BX489"/>
      <c r="BY489"/>
      <c r="BZ489"/>
      <c r="CA489"/>
      <c r="CB489"/>
      <c r="CC489"/>
      <c r="CD489"/>
      <c r="CE489"/>
      <c r="CF489"/>
      <c r="CG489"/>
      <c r="CH489"/>
      <c r="CI489"/>
      <c r="CJ489"/>
      <c r="CK489"/>
      <c r="CL489"/>
      <c r="CM489"/>
      <c r="CN489"/>
      <c r="CO489"/>
      <c r="CP489"/>
      <c r="CQ489"/>
      <c r="CR489"/>
      <c r="CS489"/>
      <c r="CT489"/>
      <c r="CU489"/>
      <c r="CV489"/>
      <c r="CW489"/>
      <c r="CX489"/>
      <c r="CY489"/>
      <c r="CZ489"/>
      <c r="DA489"/>
      <c r="DB489"/>
      <c r="DC489"/>
      <c r="DD489"/>
      <c r="DE489"/>
      <c r="DF489"/>
      <c r="DG489"/>
      <c r="DH489"/>
      <c r="DI489"/>
      <c r="DJ489"/>
      <c r="DK489"/>
      <c r="DL489"/>
      <c r="DM489"/>
      <c r="DN489"/>
      <c r="DO489"/>
      <c r="DP489"/>
      <c r="DQ489"/>
      <c r="DR489"/>
      <c r="DS489"/>
      <c r="DT489"/>
      <c r="DU489"/>
      <c r="DV489"/>
      <c r="DW489"/>
      <c r="DX489"/>
      <c r="DY489"/>
      <c r="DZ489"/>
      <c r="EA489"/>
      <c r="EB489"/>
      <c r="EC489"/>
      <c r="ED489"/>
      <c r="EE489"/>
      <c r="EF489"/>
      <c r="EG489"/>
      <c r="EH489"/>
      <c r="EI489"/>
      <c r="EJ489"/>
      <c r="EK489"/>
      <c r="EL489"/>
      <c r="EM489"/>
      <c r="EN489"/>
      <c r="EO489"/>
      <c r="EP489"/>
      <c r="EQ489"/>
      <c r="ER489"/>
      <c r="ES489"/>
      <c r="ET489"/>
      <c r="EU489"/>
      <c r="EV489"/>
      <c r="EW489"/>
      <c r="EX489"/>
      <c r="EY489"/>
      <c r="EZ489"/>
      <c r="FA489"/>
      <c r="FB489"/>
      <c r="FC489"/>
      <c r="FD489"/>
      <c r="FE489"/>
      <c r="FF489"/>
      <c r="FG489"/>
      <c r="FH489"/>
      <c r="FI489"/>
      <c r="FJ489"/>
      <c r="FK489"/>
      <c r="FL489"/>
      <c r="FM489"/>
      <c r="FN489"/>
      <c r="FO489"/>
      <c r="FP489"/>
      <c r="FQ489"/>
      <c r="FR489"/>
      <c r="FS489"/>
      <c r="FT489"/>
      <c r="FU489"/>
      <c r="FV489"/>
      <c r="FW489"/>
      <c r="FX489"/>
      <c r="FY489"/>
      <c r="FZ489"/>
      <c r="GA489"/>
      <c r="GB489"/>
      <c r="GC489"/>
      <c r="GD489"/>
      <c r="GE489"/>
      <c r="GF489"/>
      <c r="GG489"/>
      <c r="GH489"/>
      <c r="GI489"/>
      <c r="GJ489"/>
      <c r="GK489"/>
      <c r="GL489"/>
      <c r="GM489"/>
      <c r="GN489"/>
      <c r="GO489"/>
      <c r="GP489"/>
      <c r="GQ489"/>
      <c r="GR489"/>
      <c r="GS489"/>
      <c r="GT489"/>
      <c r="GU489"/>
      <c r="GV489"/>
      <c r="GW489"/>
      <c r="GX489"/>
    </row>
    <row r="490" spans="1:206" s="233" customFormat="1" x14ac:dyDescent="0.25">
      <c r="A490" s="31" t="s">
        <v>1695</v>
      </c>
      <c r="B490" s="275" t="s">
        <v>379</v>
      </c>
      <c r="C490" s="9" t="s">
        <v>1934</v>
      </c>
      <c r="D490" s="9" t="s">
        <v>15</v>
      </c>
      <c r="E490" s="276"/>
      <c r="F490" s="9"/>
      <c r="G490" s="9"/>
      <c r="H490" s="9"/>
      <c r="I490" s="9"/>
      <c r="J490" s="9"/>
      <c r="K490" s="9"/>
      <c r="L490" s="275"/>
      <c r="M490" s="9"/>
      <c r="N490" s="277"/>
      <c r="O490" s="277"/>
      <c r="P490" s="278">
        <v>0</v>
      </c>
      <c r="Q490" s="279" t="s">
        <v>4</v>
      </c>
      <c r="R490" s="280"/>
      <c r="S490" s="277"/>
      <c r="T490" s="281">
        <v>2</v>
      </c>
      <c r="U490" s="9">
        <v>2</v>
      </c>
      <c r="V490" s="9"/>
      <c r="W490" s="9"/>
      <c r="X490" s="9">
        <v>2</v>
      </c>
      <c r="Y490" s="9"/>
      <c r="Z490" s="9">
        <v>2</v>
      </c>
      <c r="AA490" s="9"/>
      <c r="AB490" s="9"/>
      <c r="AC490" s="9"/>
      <c r="AD490" s="9"/>
      <c r="AE490" s="9"/>
      <c r="AF490" s="9"/>
      <c r="AG490" s="9"/>
      <c r="AH490" s="9"/>
      <c r="AI490" s="282"/>
      <c r="AJ490" s="31" t="s">
        <v>875</v>
      </c>
      <c r="AK490" s="275"/>
      <c r="AL490" s="280"/>
      <c r="AM490"/>
      <c r="AN490"/>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c r="BY490"/>
      <c r="BZ490"/>
      <c r="CA490"/>
      <c r="CB490"/>
      <c r="CC490"/>
      <c r="CD490"/>
      <c r="CE490"/>
      <c r="CF490"/>
      <c r="CG490"/>
      <c r="CH490"/>
      <c r="CI490"/>
      <c r="CJ490"/>
      <c r="CK490"/>
      <c r="CL490"/>
      <c r="CM490"/>
      <c r="CN490"/>
      <c r="CO490"/>
      <c r="CP490"/>
      <c r="CQ490"/>
      <c r="CR490"/>
      <c r="CS490"/>
      <c r="CT490"/>
      <c r="CU490"/>
      <c r="CV490"/>
      <c r="CW490"/>
      <c r="CX490"/>
      <c r="CY490"/>
      <c r="CZ490"/>
      <c r="DA490"/>
      <c r="DB490"/>
      <c r="DC490"/>
      <c r="DD490"/>
      <c r="DE490"/>
      <c r="DF490"/>
      <c r="DG490"/>
      <c r="DH490"/>
      <c r="DI490"/>
      <c r="DJ490"/>
      <c r="DK490"/>
      <c r="DL490"/>
      <c r="DM490"/>
      <c r="DN490"/>
      <c r="DO490"/>
      <c r="DP490"/>
      <c r="DQ490"/>
      <c r="DR490"/>
      <c r="DS490"/>
      <c r="DT490"/>
      <c r="DU490"/>
      <c r="DV490"/>
      <c r="DW490"/>
      <c r="DX490"/>
      <c r="DY490"/>
      <c r="DZ490"/>
      <c r="EA490"/>
      <c r="EB490"/>
      <c r="EC490"/>
      <c r="ED490"/>
      <c r="EE490"/>
      <c r="EF490"/>
      <c r="EG490"/>
      <c r="EH490"/>
      <c r="EI490"/>
      <c r="EJ490"/>
      <c r="EK490"/>
      <c r="EL490"/>
      <c r="EM490"/>
      <c r="EN490"/>
      <c r="EO490"/>
      <c r="EP490"/>
      <c r="EQ490"/>
      <c r="ER490"/>
      <c r="ES490"/>
      <c r="ET490"/>
      <c r="EU490"/>
      <c r="EV490"/>
      <c r="EW490"/>
      <c r="EX490"/>
      <c r="EY490"/>
      <c r="EZ490"/>
      <c r="FA490"/>
      <c r="FB490"/>
      <c r="FC490"/>
      <c r="FD490"/>
      <c r="FE490"/>
      <c r="FF490"/>
      <c r="FG490"/>
      <c r="FH490"/>
      <c r="FI490"/>
      <c r="FJ490"/>
      <c r="FK490"/>
      <c r="FL490"/>
      <c r="FM490"/>
      <c r="FN490"/>
      <c r="FO490"/>
      <c r="FP490"/>
      <c r="FQ490"/>
      <c r="FR490"/>
      <c r="FS490"/>
      <c r="FT490"/>
      <c r="FU490"/>
      <c r="FV490"/>
      <c r="FW490"/>
      <c r="FX490"/>
      <c r="FY490"/>
      <c r="FZ490"/>
      <c r="GA490"/>
      <c r="GB490"/>
      <c r="GC490"/>
      <c r="GD490"/>
      <c r="GE490"/>
      <c r="GF490"/>
      <c r="GG490"/>
      <c r="GH490"/>
      <c r="GI490"/>
      <c r="GJ490"/>
      <c r="GK490"/>
      <c r="GL490"/>
      <c r="GM490"/>
      <c r="GN490"/>
      <c r="GO490"/>
      <c r="GP490"/>
      <c r="GQ490"/>
      <c r="GR490"/>
      <c r="GS490"/>
      <c r="GT490"/>
      <c r="GU490"/>
      <c r="GV490"/>
      <c r="GW490"/>
      <c r="GX490"/>
    </row>
    <row r="491" spans="1:206" s="233" customFormat="1" ht="30" x14ac:dyDescent="0.25">
      <c r="A491" s="31" t="s">
        <v>678</v>
      </c>
      <c r="B491" s="275" t="s">
        <v>946</v>
      </c>
      <c r="C491" s="9" t="s">
        <v>1114</v>
      </c>
      <c r="D491" s="9"/>
      <c r="E491" s="276"/>
      <c r="F491" s="9"/>
      <c r="G491" s="9"/>
      <c r="H491" s="9"/>
      <c r="I491" s="9"/>
      <c r="J491" s="9"/>
      <c r="K491" s="9"/>
      <c r="L491" s="275"/>
      <c r="M491" s="9"/>
      <c r="N491" s="277"/>
      <c r="O491" s="277"/>
      <c r="P491" s="278"/>
      <c r="Q491" s="279">
        <v>45122</v>
      </c>
      <c r="R491" s="280"/>
      <c r="S491" s="277"/>
      <c r="T491" s="281"/>
      <c r="U491" s="9"/>
      <c r="V491" s="9"/>
      <c r="W491" s="9"/>
      <c r="X491" s="9"/>
      <c r="Y491" s="9"/>
      <c r="Z491" s="9"/>
      <c r="AA491" s="9"/>
      <c r="AB491" s="9"/>
      <c r="AC491" s="9"/>
      <c r="AD491" s="9"/>
      <c r="AE491" s="9"/>
      <c r="AF491" s="9"/>
      <c r="AG491" s="9"/>
      <c r="AH491" s="9"/>
      <c r="AI491" s="282"/>
      <c r="AJ491" s="31" t="s">
        <v>807</v>
      </c>
      <c r="AK491" s="275"/>
      <c r="AL491" s="280"/>
      <c r="AM491"/>
      <c r="AN491"/>
      <c r="AO491"/>
      <c r="AP491"/>
      <c r="AQ491"/>
      <c r="AR491"/>
      <c r="AS491"/>
      <c r="AT491"/>
      <c r="AU491"/>
      <c r="AV491"/>
      <c r="AW491"/>
      <c r="AX491"/>
      <c r="AY491"/>
      <c r="AZ491"/>
      <c r="BA491"/>
      <c r="BB491"/>
      <c r="BC491"/>
      <c r="BD491"/>
      <c r="BE491"/>
      <c r="BF491"/>
      <c r="BG491"/>
      <c r="BH491"/>
      <c r="BI491"/>
      <c r="BJ491"/>
      <c r="BK491"/>
      <c r="BL491"/>
      <c r="BM491"/>
      <c r="BN491"/>
      <c r="BO491"/>
      <c r="BP491"/>
      <c r="BQ491"/>
      <c r="BR491"/>
      <c r="BS491"/>
      <c r="BT491"/>
      <c r="BU491"/>
      <c r="BV491"/>
      <c r="BW491"/>
      <c r="BX491"/>
      <c r="BY491"/>
      <c r="BZ491"/>
      <c r="CA491"/>
      <c r="CB491"/>
      <c r="CC491"/>
      <c r="CD491"/>
      <c r="CE491"/>
      <c r="CF491"/>
      <c r="CG491"/>
      <c r="CH491"/>
      <c r="CI491"/>
      <c r="CJ491"/>
      <c r="CK491"/>
      <c r="CL491"/>
      <c r="CM491"/>
      <c r="CN491"/>
      <c r="CO491"/>
      <c r="CP491"/>
      <c r="CQ491"/>
      <c r="CR491"/>
      <c r="CS491"/>
      <c r="CT491"/>
      <c r="CU491"/>
      <c r="CV491"/>
      <c r="CW491"/>
      <c r="CX491"/>
      <c r="CY491"/>
      <c r="CZ491"/>
      <c r="DA491"/>
      <c r="DB491"/>
      <c r="DC491"/>
      <c r="DD491"/>
      <c r="DE491"/>
      <c r="DF491"/>
      <c r="DG491"/>
      <c r="DH491"/>
      <c r="DI491"/>
      <c r="DJ491"/>
      <c r="DK491"/>
      <c r="DL491"/>
      <c r="DM491"/>
      <c r="DN491"/>
      <c r="DO491"/>
      <c r="DP491"/>
      <c r="DQ491"/>
      <c r="DR491"/>
      <c r="DS491"/>
      <c r="DT491"/>
      <c r="DU491"/>
      <c r="DV491"/>
      <c r="DW491"/>
      <c r="DX491"/>
      <c r="DY491"/>
      <c r="DZ491"/>
      <c r="EA491"/>
      <c r="EB491"/>
      <c r="EC491"/>
      <c r="ED491"/>
      <c r="EE491"/>
      <c r="EF491"/>
      <c r="EG491"/>
      <c r="EH491"/>
      <c r="EI491"/>
      <c r="EJ491"/>
      <c r="EK491"/>
      <c r="EL491"/>
      <c r="EM491"/>
      <c r="EN491"/>
      <c r="EO491"/>
      <c r="EP491"/>
      <c r="EQ491"/>
      <c r="ER491"/>
      <c r="ES491"/>
      <c r="ET491"/>
      <c r="EU491"/>
      <c r="EV491"/>
      <c r="EW491"/>
      <c r="EX491"/>
      <c r="EY491"/>
      <c r="EZ491"/>
      <c r="FA491"/>
      <c r="FB491"/>
      <c r="FC491"/>
      <c r="FD491"/>
      <c r="FE491"/>
      <c r="FF491"/>
      <c r="FG491"/>
      <c r="FH491"/>
      <c r="FI491"/>
      <c r="FJ491"/>
      <c r="FK491"/>
      <c r="FL491"/>
      <c r="FM491"/>
      <c r="FN491"/>
      <c r="FO491"/>
      <c r="FP491"/>
      <c r="FQ491"/>
      <c r="FR491"/>
      <c r="FS491"/>
      <c r="FT491"/>
      <c r="FU491"/>
      <c r="FV491"/>
      <c r="FW491"/>
      <c r="FX491"/>
      <c r="FY491"/>
      <c r="FZ491"/>
      <c r="GA491"/>
      <c r="GB491"/>
      <c r="GC491"/>
      <c r="GD491"/>
      <c r="GE491"/>
      <c r="GF491"/>
      <c r="GG491"/>
      <c r="GH491"/>
      <c r="GI491"/>
      <c r="GJ491"/>
      <c r="GK491"/>
      <c r="GL491"/>
      <c r="GM491"/>
      <c r="GN491"/>
      <c r="GO491"/>
      <c r="GP491"/>
      <c r="GQ491"/>
      <c r="GR491"/>
      <c r="GS491"/>
      <c r="GT491"/>
      <c r="GU491"/>
      <c r="GV491"/>
      <c r="GW491"/>
      <c r="GX491"/>
    </row>
    <row r="492" spans="1:206" s="233" customFormat="1" ht="45" x14ac:dyDescent="0.25">
      <c r="A492" s="31" t="s">
        <v>679</v>
      </c>
      <c r="B492" s="275" t="s">
        <v>331</v>
      </c>
      <c r="C492" s="9" t="s">
        <v>1115</v>
      </c>
      <c r="D492" s="9"/>
      <c r="E492" s="276"/>
      <c r="F492" s="9"/>
      <c r="G492" s="9"/>
      <c r="H492" s="9"/>
      <c r="I492" s="9"/>
      <c r="J492" s="9"/>
      <c r="K492" s="9"/>
      <c r="L492" s="275"/>
      <c r="M492" s="9"/>
      <c r="N492" s="277"/>
      <c r="O492" s="277"/>
      <c r="P492" s="278"/>
      <c r="Q492" s="279">
        <v>45107</v>
      </c>
      <c r="R492" s="280"/>
      <c r="S492" s="277"/>
      <c r="T492" s="281"/>
      <c r="U492" s="9"/>
      <c r="V492" s="9"/>
      <c r="W492" s="9"/>
      <c r="X492" s="9"/>
      <c r="Y492" s="9"/>
      <c r="Z492" s="9"/>
      <c r="AA492" s="9"/>
      <c r="AB492" s="9"/>
      <c r="AC492" s="9"/>
      <c r="AD492" s="9"/>
      <c r="AE492" s="9"/>
      <c r="AF492" s="9"/>
      <c r="AG492" s="9"/>
      <c r="AH492" s="9"/>
      <c r="AI492" s="282"/>
      <c r="AJ492" s="31" t="s">
        <v>902</v>
      </c>
      <c r="AK492" s="275"/>
      <c r="AL492" s="280"/>
      <c r="AM492"/>
      <c r="AN492"/>
      <c r="AO492"/>
      <c r="AP492"/>
      <c r="AQ492"/>
      <c r="AR492"/>
      <c r="AS492"/>
      <c r="AT492"/>
      <c r="AU492"/>
      <c r="AV492"/>
      <c r="AW492"/>
      <c r="AX492"/>
      <c r="AY492"/>
      <c r="AZ492"/>
      <c r="BA492"/>
      <c r="BB492"/>
      <c r="BC492"/>
      <c r="BD492"/>
      <c r="BE492"/>
      <c r="BF492"/>
      <c r="BG492"/>
      <c r="BH492"/>
      <c r="BI492"/>
      <c r="BJ492"/>
      <c r="BK492"/>
      <c r="BL492"/>
      <c r="BM492"/>
      <c r="BN492"/>
      <c r="BO492"/>
      <c r="BP492"/>
      <c r="BQ492"/>
      <c r="BR492"/>
      <c r="BS492"/>
      <c r="BT492"/>
      <c r="BU492"/>
      <c r="BV492"/>
      <c r="BW492"/>
      <c r="BX492"/>
      <c r="BY492"/>
      <c r="BZ492"/>
      <c r="CA492"/>
      <c r="CB492"/>
      <c r="CC492"/>
      <c r="CD492"/>
      <c r="CE492"/>
      <c r="CF492"/>
      <c r="CG492"/>
      <c r="CH492"/>
      <c r="CI492"/>
      <c r="CJ492"/>
      <c r="CK492"/>
      <c r="CL492"/>
      <c r="CM492"/>
      <c r="CN492"/>
      <c r="CO492"/>
      <c r="CP492"/>
      <c r="CQ492"/>
      <c r="CR492"/>
      <c r="CS492"/>
      <c r="CT492"/>
      <c r="CU492"/>
      <c r="CV492"/>
      <c r="CW492"/>
      <c r="CX492"/>
      <c r="CY492"/>
      <c r="CZ492"/>
      <c r="DA492"/>
      <c r="DB492"/>
      <c r="DC492"/>
      <c r="DD492"/>
      <c r="DE492"/>
      <c r="DF492"/>
      <c r="DG492"/>
      <c r="DH492"/>
      <c r="DI492"/>
      <c r="DJ492"/>
      <c r="DK492"/>
      <c r="DL492"/>
      <c r="DM492"/>
      <c r="DN492"/>
      <c r="DO492"/>
      <c r="DP492"/>
      <c r="DQ492"/>
      <c r="DR492"/>
      <c r="DS492"/>
      <c r="DT492"/>
      <c r="DU492"/>
      <c r="DV492"/>
      <c r="DW492"/>
      <c r="DX492"/>
      <c r="DY492"/>
      <c r="DZ492"/>
      <c r="EA492"/>
      <c r="EB492"/>
      <c r="EC492"/>
      <c r="ED492"/>
      <c r="EE492"/>
      <c r="EF492"/>
      <c r="EG492"/>
      <c r="EH492"/>
      <c r="EI492"/>
      <c r="EJ492"/>
      <c r="EK492"/>
      <c r="EL492"/>
      <c r="EM492"/>
      <c r="EN492"/>
      <c r="EO492"/>
      <c r="EP492"/>
      <c r="EQ492"/>
      <c r="ER492"/>
      <c r="ES492"/>
      <c r="ET492"/>
      <c r="EU492"/>
      <c r="EV492"/>
      <c r="EW492"/>
      <c r="EX492"/>
      <c r="EY492"/>
      <c r="EZ492"/>
      <c r="FA492"/>
      <c r="FB492"/>
      <c r="FC492"/>
      <c r="FD492"/>
      <c r="FE492"/>
      <c r="FF492"/>
      <c r="FG492"/>
      <c r="FH492"/>
      <c r="FI492"/>
      <c r="FJ492"/>
      <c r="FK492"/>
      <c r="FL492"/>
      <c r="FM492"/>
      <c r="FN492"/>
      <c r="FO492"/>
      <c r="FP492"/>
      <c r="FQ492"/>
      <c r="FR492"/>
      <c r="FS492"/>
      <c r="FT492"/>
      <c r="FU492"/>
      <c r="FV492"/>
      <c r="FW492"/>
      <c r="FX492"/>
      <c r="FY492"/>
      <c r="FZ492"/>
      <c r="GA492"/>
      <c r="GB492"/>
      <c r="GC492"/>
      <c r="GD492"/>
      <c r="GE492"/>
      <c r="GF492"/>
      <c r="GG492"/>
      <c r="GH492"/>
      <c r="GI492"/>
      <c r="GJ492"/>
      <c r="GK492"/>
      <c r="GL492"/>
      <c r="GM492"/>
      <c r="GN492"/>
      <c r="GO492"/>
      <c r="GP492"/>
      <c r="GQ492"/>
      <c r="GR492"/>
      <c r="GS492"/>
      <c r="GT492"/>
      <c r="GU492"/>
      <c r="GV492"/>
      <c r="GW492"/>
      <c r="GX492"/>
    </row>
    <row r="493" spans="1:206" s="233" customFormat="1" ht="30" x14ac:dyDescent="0.25">
      <c r="A493" s="31" t="s">
        <v>2202</v>
      </c>
      <c r="B493" s="275" t="s">
        <v>310</v>
      </c>
      <c r="C493" s="9" t="s">
        <v>2279</v>
      </c>
      <c r="D493" s="9" t="s">
        <v>17</v>
      </c>
      <c r="E493" s="276"/>
      <c r="F493" s="9"/>
      <c r="G493" s="9"/>
      <c r="H493" s="9">
        <v>20</v>
      </c>
      <c r="I493" s="9"/>
      <c r="J493" s="9"/>
      <c r="K493" s="9"/>
      <c r="L493" s="275"/>
      <c r="M493" s="9"/>
      <c r="N493" s="277"/>
      <c r="O493" s="277"/>
      <c r="P493" s="278">
        <v>46545</v>
      </c>
      <c r="Q493" s="279" t="s">
        <v>4</v>
      </c>
      <c r="R493" s="280"/>
      <c r="S493" s="277">
        <v>2</v>
      </c>
      <c r="T493" s="281">
        <v>3</v>
      </c>
      <c r="U493" s="9">
        <v>3</v>
      </c>
      <c r="V493" s="9">
        <v>3</v>
      </c>
      <c r="W493" s="9">
        <v>3</v>
      </c>
      <c r="X493" s="9">
        <v>3</v>
      </c>
      <c r="Y493" s="9">
        <v>3</v>
      </c>
      <c r="Z493" s="9">
        <v>3</v>
      </c>
      <c r="AA493" s="9">
        <v>3</v>
      </c>
      <c r="AB493" s="9">
        <v>3</v>
      </c>
      <c r="AC493" s="9">
        <v>3</v>
      </c>
      <c r="AD493" s="9">
        <v>3</v>
      </c>
      <c r="AE493" s="9">
        <v>3</v>
      </c>
      <c r="AF493" s="9">
        <v>3</v>
      </c>
      <c r="AG493" s="9">
        <v>3</v>
      </c>
      <c r="AH493" s="9">
        <v>3</v>
      </c>
      <c r="AI493" s="282"/>
      <c r="AJ493" s="31" t="s">
        <v>2346</v>
      </c>
      <c r="AK493" s="275"/>
      <c r="AL493" s="280"/>
      <c r="AM493"/>
      <c r="AN493"/>
      <c r="AO493"/>
      <c r="AP493"/>
      <c r="AQ493"/>
      <c r="AR493"/>
      <c r="AS493"/>
      <c r="AT493"/>
      <c r="AU493"/>
      <c r="AV493"/>
      <c r="AW493"/>
      <c r="AX493"/>
      <c r="AY493"/>
      <c r="AZ493"/>
      <c r="BA493"/>
      <c r="BB493"/>
      <c r="BC493"/>
      <c r="BD493"/>
      <c r="BE493"/>
      <c r="BF493"/>
      <c r="BG493"/>
      <c r="BH493"/>
      <c r="BI493"/>
      <c r="BJ493"/>
      <c r="BK493"/>
      <c r="BL493"/>
      <c r="BM493"/>
      <c r="BN493"/>
      <c r="BO493"/>
      <c r="BP493"/>
      <c r="BQ493"/>
      <c r="BR493"/>
      <c r="BS493"/>
      <c r="BT493"/>
      <c r="BU493"/>
      <c r="BV493"/>
      <c r="BW493"/>
      <c r="BX493"/>
      <c r="BY493"/>
      <c r="BZ493"/>
      <c r="CA493"/>
      <c r="CB493"/>
      <c r="CC493"/>
      <c r="CD493"/>
      <c r="CE493"/>
      <c r="CF493"/>
      <c r="CG493"/>
      <c r="CH493"/>
      <c r="CI493"/>
      <c r="CJ493"/>
      <c r="CK493"/>
      <c r="CL493"/>
      <c r="CM493"/>
      <c r="CN493"/>
      <c r="CO493"/>
      <c r="CP493"/>
      <c r="CQ493"/>
      <c r="CR493"/>
      <c r="CS493"/>
      <c r="CT493"/>
      <c r="CU493"/>
      <c r="CV493"/>
      <c r="CW493"/>
      <c r="CX493"/>
      <c r="CY493"/>
      <c r="CZ493"/>
      <c r="DA493"/>
      <c r="DB493"/>
      <c r="DC493"/>
      <c r="DD493"/>
      <c r="DE493"/>
      <c r="DF493"/>
      <c r="DG493"/>
      <c r="DH493"/>
      <c r="DI493"/>
      <c r="DJ493"/>
      <c r="DK493"/>
      <c r="DL493"/>
      <c r="DM493"/>
      <c r="DN493"/>
      <c r="DO493"/>
      <c r="DP493"/>
      <c r="DQ493"/>
      <c r="DR493"/>
      <c r="DS493"/>
      <c r="DT493"/>
      <c r="DU493"/>
      <c r="DV493"/>
      <c r="DW493"/>
      <c r="DX493"/>
      <c r="DY493"/>
      <c r="DZ493"/>
      <c r="EA493"/>
      <c r="EB493"/>
      <c r="EC493"/>
      <c r="ED493"/>
      <c r="EE493"/>
      <c r="EF493"/>
      <c r="EG493"/>
      <c r="EH493"/>
      <c r="EI493"/>
      <c r="EJ493"/>
      <c r="EK493"/>
      <c r="EL493"/>
      <c r="EM493"/>
      <c r="EN493"/>
      <c r="EO493"/>
      <c r="EP493"/>
      <c r="EQ493"/>
      <c r="ER493"/>
      <c r="ES493"/>
      <c r="ET493"/>
      <c r="EU493"/>
      <c r="EV493"/>
      <c r="EW493"/>
      <c r="EX493"/>
      <c r="EY493"/>
      <c r="EZ493"/>
      <c r="FA493"/>
      <c r="FB493"/>
      <c r="FC493"/>
      <c r="FD493"/>
      <c r="FE493"/>
      <c r="FF493"/>
      <c r="FG493"/>
      <c r="FH493"/>
      <c r="FI493"/>
      <c r="FJ493"/>
      <c r="FK493"/>
      <c r="FL493"/>
      <c r="FM493"/>
      <c r="FN493"/>
      <c r="FO493"/>
      <c r="FP493"/>
      <c r="FQ493"/>
      <c r="FR493"/>
      <c r="FS493"/>
      <c r="FT493"/>
      <c r="FU493"/>
      <c r="FV493"/>
      <c r="FW493"/>
      <c r="FX493"/>
      <c r="FY493"/>
      <c r="FZ493"/>
      <c r="GA493"/>
      <c r="GB493"/>
      <c r="GC493"/>
      <c r="GD493"/>
      <c r="GE493"/>
      <c r="GF493"/>
      <c r="GG493"/>
      <c r="GH493"/>
      <c r="GI493"/>
      <c r="GJ493"/>
      <c r="GK493"/>
      <c r="GL493"/>
      <c r="GM493"/>
      <c r="GN493"/>
      <c r="GO493"/>
      <c r="GP493"/>
      <c r="GQ493"/>
      <c r="GR493"/>
      <c r="GS493"/>
      <c r="GT493"/>
      <c r="GU493"/>
      <c r="GV493"/>
      <c r="GW493"/>
      <c r="GX493"/>
    </row>
    <row r="494" spans="1:206" s="233" customFormat="1" ht="30" x14ac:dyDescent="0.25">
      <c r="A494" s="31" t="s">
        <v>2201</v>
      </c>
      <c r="B494" s="275" t="s">
        <v>379</v>
      </c>
      <c r="C494" s="9" t="s">
        <v>2278</v>
      </c>
      <c r="D494" s="9" t="s">
        <v>17</v>
      </c>
      <c r="E494" s="276"/>
      <c r="F494" s="9"/>
      <c r="G494" s="9"/>
      <c r="H494" s="9">
        <v>20</v>
      </c>
      <c r="I494" s="9"/>
      <c r="J494" s="9"/>
      <c r="K494" s="9"/>
      <c r="L494" s="275"/>
      <c r="M494" s="9"/>
      <c r="N494" s="277"/>
      <c r="O494" s="277"/>
      <c r="P494" s="278">
        <v>46545</v>
      </c>
      <c r="Q494" s="279" t="s">
        <v>4</v>
      </c>
      <c r="R494" s="280"/>
      <c r="S494" s="277">
        <v>2</v>
      </c>
      <c r="T494" s="281">
        <v>3</v>
      </c>
      <c r="U494" s="9">
        <v>3</v>
      </c>
      <c r="V494" s="9">
        <v>3</v>
      </c>
      <c r="W494" s="9">
        <v>3</v>
      </c>
      <c r="X494" s="9">
        <v>3</v>
      </c>
      <c r="Y494" s="9">
        <v>3</v>
      </c>
      <c r="Z494" s="9">
        <v>3</v>
      </c>
      <c r="AA494" s="9">
        <v>3</v>
      </c>
      <c r="AB494" s="9">
        <v>3</v>
      </c>
      <c r="AC494" s="9">
        <v>3</v>
      </c>
      <c r="AD494" s="9">
        <v>3</v>
      </c>
      <c r="AE494" s="9">
        <v>3</v>
      </c>
      <c r="AF494" s="9">
        <v>3</v>
      </c>
      <c r="AG494" s="9">
        <v>3</v>
      </c>
      <c r="AH494" s="9">
        <v>3</v>
      </c>
      <c r="AI494" s="282"/>
      <c r="AJ494" s="31" t="s">
        <v>2346</v>
      </c>
      <c r="AK494" s="275"/>
      <c r="AL494" s="280"/>
      <c r="AM494"/>
      <c r="AN494"/>
      <c r="AO494"/>
      <c r="AP494"/>
      <c r="AQ494"/>
      <c r="AR494"/>
      <c r="AS494"/>
      <c r="AT494"/>
      <c r="AU494"/>
      <c r="AV494"/>
      <c r="AW494"/>
      <c r="AX494"/>
      <c r="AY494"/>
      <c r="AZ494"/>
      <c r="BA494"/>
      <c r="BB494"/>
      <c r="BC494"/>
      <c r="BD494"/>
      <c r="BE494"/>
      <c r="BF494"/>
      <c r="BG494"/>
      <c r="BH494"/>
      <c r="BI494"/>
      <c r="BJ494"/>
      <c r="BK494"/>
      <c r="BL494"/>
      <c r="BM494"/>
      <c r="BN494"/>
      <c r="BO494"/>
      <c r="BP494"/>
      <c r="BQ494"/>
      <c r="BR494"/>
      <c r="BS494"/>
      <c r="BT494"/>
      <c r="BU494"/>
      <c r="BV494"/>
      <c r="BW494"/>
      <c r="BX494"/>
      <c r="BY494"/>
      <c r="BZ494"/>
      <c r="CA494"/>
      <c r="CB494"/>
      <c r="CC494"/>
      <c r="CD494"/>
      <c r="CE494"/>
      <c r="CF494"/>
      <c r="CG494"/>
      <c r="CH494"/>
      <c r="CI494"/>
      <c r="CJ494"/>
      <c r="CK494"/>
      <c r="CL494"/>
      <c r="CM494"/>
      <c r="CN494"/>
      <c r="CO494"/>
      <c r="CP494"/>
      <c r="CQ494"/>
      <c r="CR494"/>
      <c r="CS494"/>
      <c r="CT494"/>
      <c r="CU494"/>
      <c r="CV494"/>
      <c r="CW494"/>
      <c r="CX494"/>
      <c r="CY494"/>
      <c r="CZ494"/>
      <c r="DA494"/>
      <c r="DB494"/>
      <c r="DC494"/>
      <c r="DD494"/>
      <c r="DE494"/>
      <c r="DF494"/>
      <c r="DG494"/>
      <c r="DH494"/>
      <c r="DI494"/>
      <c r="DJ494"/>
      <c r="DK494"/>
      <c r="DL494"/>
      <c r="DM494"/>
      <c r="DN494"/>
      <c r="DO494"/>
      <c r="DP494"/>
      <c r="DQ494"/>
      <c r="DR494"/>
      <c r="DS494"/>
      <c r="DT494"/>
      <c r="DU494"/>
      <c r="DV494"/>
      <c r="DW494"/>
      <c r="DX494"/>
      <c r="DY494"/>
      <c r="DZ494"/>
      <c r="EA494"/>
      <c r="EB494"/>
      <c r="EC494"/>
      <c r="ED494"/>
      <c r="EE494"/>
      <c r="EF494"/>
      <c r="EG494"/>
      <c r="EH494"/>
      <c r="EI494"/>
      <c r="EJ494"/>
      <c r="EK494"/>
      <c r="EL494"/>
      <c r="EM494"/>
      <c r="EN494"/>
      <c r="EO494"/>
      <c r="EP494"/>
      <c r="EQ494"/>
      <c r="ER494"/>
      <c r="ES494"/>
      <c r="ET494"/>
      <c r="EU494"/>
      <c r="EV494"/>
      <c r="EW494"/>
      <c r="EX494"/>
      <c r="EY494"/>
      <c r="EZ494"/>
      <c r="FA494"/>
      <c r="FB494"/>
      <c r="FC494"/>
      <c r="FD494"/>
      <c r="FE494"/>
      <c r="FF494"/>
      <c r="FG494"/>
      <c r="FH494"/>
      <c r="FI494"/>
      <c r="FJ494"/>
      <c r="FK494"/>
      <c r="FL494"/>
      <c r="FM494"/>
      <c r="FN494"/>
      <c r="FO494"/>
      <c r="FP494"/>
      <c r="FQ494"/>
      <c r="FR494"/>
      <c r="FS494"/>
      <c r="FT494"/>
      <c r="FU494"/>
      <c r="FV494"/>
      <c r="FW494"/>
      <c r="FX494"/>
      <c r="FY494"/>
      <c r="FZ494"/>
      <c r="GA494"/>
      <c r="GB494"/>
      <c r="GC494"/>
      <c r="GD494"/>
      <c r="GE494"/>
      <c r="GF494"/>
      <c r="GG494"/>
      <c r="GH494"/>
      <c r="GI494"/>
      <c r="GJ494"/>
      <c r="GK494"/>
      <c r="GL494"/>
      <c r="GM494"/>
      <c r="GN494"/>
      <c r="GO494"/>
      <c r="GP494"/>
      <c r="GQ494"/>
      <c r="GR494"/>
      <c r="GS494"/>
      <c r="GT494"/>
      <c r="GU494"/>
      <c r="GV494"/>
      <c r="GW494"/>
      <c r="GX494"/>
    </row>
    <row r="495" spans="1:206" s="233" customFormat="1" ht="30" x14ac:dyDescent="0.25">
      <c r="A495" s="31" t="s">
        <v>680</v>
      </c>
      <c r="B495" s="275" t="s">
        <v>331</v>
      </c>
      <c r="C495" s="9" t="s">
        <v>1116</v>
      </c>
      <c r="D495" s="9"/>
      <c r="E495" s="276"/>
      <c r="F495" s="9"/>
      <c r="G495" s="9"/>
      <c r="H495" s="9"/>
      <c r="I495" s="9"/>
      <c r="J495" s="9"/>
      <c r="K495" s="9"/>
      <c r="L495" s="275"/>
      <c r="M495" s="9"/>
      <c r="N495" s="277"/>
      <c r="O495" s="277"/>
      <c r="P495" s="278"/>
      <c r="Q495" s="279">
        <v>46326</v>
      </c>
      <c r="R495" s="280"/>
      <c r="S495" s="277"/>
      <c r="T495" s="281"/>
      <c r="U495" s="9"/>
      <c r="V495" s="9"/>
      <c r="W495" s="9"/>
      <c r="X495" s="9"/>
      <c r="Y495" s="9"/>
      <c r="Z495" s="9"/>
      <c r="AA495" s="9"/>
      <c r="AB495" s="9"/>
      <c r="AC495" s="9"/>
      <c r="AD495" s="9"/>
      <c r="AE495" s="9"/>
      <c r="AF495" s="9"/>
      <c r="AG495" s="9"/>
      <c r="AH495" s="9"/>
      <c r="AI495" s="282"/>
      <c r="AJ495" s="31" t="s">
        <v>807</v>
      </c>
      <c r="AK495" s="275"/>
      <c r="AL495" s="280"/>
      <c r="AM495"/>
      <c r="AN495"/>
      <c r="AO495"/>
      <c r="AP495"/>
      <c r="AQ495"/>
      <c r="AR495"/>
      <c r="AS495"/>
      <c r="AT495"/>
      <c r="AU495"/>
      <c r="AV495"/>
      <c r="AW495"/>
      <c r="AX495"/>
      <c r="AY495"/>
      <c r="AZ495"/>
      <c r="BA495"/>
      <c r="BB495"/>
      <c r="BC495"/>
      <c r="BD495"/>
      <c r="BE495"/>
      <c r="BF495"/>
      <c r="BG495"/>
      <c r="BH495"/>
      <c r="BI495"/>
      <c r="BJ495"/>
      <c r="BK495"/>
      <c r="BL495"/>
      <c r="BM495"/>
      <c r="BN495"/>
      <c r="BO495"/>
      <c r="BP495"/>
      <c r="BQ495"/>
      <c r="BR495"/>
      <c r="BS495"/>
      <c r="BT495"/>
      <c r="BU495"/>
      <c r="BV495"/>
      <c r="BW495"/>
      <c r="BX495"/>
      <c r="BY495"/>
      <c r="BZ495"/>
      <c r="CA495"/>
      <c r="CB495"/>
      <c r="CC495"/>
      <c r="CD495"/>
      <c r="CE495"/>
      <c r="CF495"/>
      <c r="CG495"/>
      <c r="CH495"/>
      <c r="CI495"/>
      <c r="CJ495"/>
      <c r="CK495"/>
      <c r="CL495"/>
      <c r="CM495"/>
      <c r="CN495"/>
      <c r="CO495"/>
      <c r="CP495"/>
      <c r="CQ495"/>
      <c r="CR495"/>
      <c r="CS495"/>
      <c r="CT495"/>
      <c r="CU495"/>
      <c r="CV495"/>
      <c r="CW495"/>
      <c r="CX495"/>
      <c r="CY495"/>
      <c r="CZ495"/>
      <c r="DA495"/>
      <c r="DB495"/>
      <c r="DC495"/>
      <c r="DD495"/>
      <c r="DE495"/>
      <c r="DF495"/>
      <c r="DG495"/>
      <c r="DH495"/>
      <c r="DI495"/>
      <c r="DJ495"/>
      <c r="DK495"/>
      <c r="DL495"/>
      <c r="DM495"/>
      <c r="DN495"/>
      <c r="DO495"/>
      <c r="DP495"/>
      <c r="DQ495"/>
      <c r="DR495"/>
      <c r="DS495"/>
      <c r="DT495"/>
      <c r="DU495"/>
      <c r="DV495"/>
      <c r="DW495"/>
      <c r="DX495"/>
      <c r="DY495"/>
      <c r="DZ495"/>
      <c r="EA495"/>
      <c r="EB495"/>
      <c r="EC495"/>
      <c r="ED495"/>
      <c r="EE495"/>
      <c r="EF495"/>
      <c r="EG495"/>
      <c r="EH495"/>
      <c r="EI495"/>
      <c r="EJ495"/>
      <c r="EK495"/>
      <c r="EL495"/>
      <c r="EM495"/>
      <c r="EN495"/>
      <c r="EO495"/>
      <c r="EP495"/>
      <c r="EQ495"/>
      <c r="ER495"/>
      <c r="ES495"/>
      <c r="ET495"/>
      <c r="EU495"/>
      <c r="EV495"/>
      <c r="EW495"/>
      <c r="EX495"/>
      <c r="EY495"/>
      <c r="EZ495"/>
      <c r="FA495"/>
      <c r="FB495"/>
      <c r="FC495"/>
      <c r="FD495"/>
      <c r="FE495"/>
      <c r="FF495"/>
      <c r="FG495"/>
      <c r="FH495"/>
      <c r="FI495"/>
      <c r="FJ495"/>
      <c r="FK495"/>
      <c r="FL495"/>
      <c r="FM495"/>
      <c r="FN495"/>
      <c r="FO495"/>
      <c r="FP495"/>
      <c r="FQ495"/>
      <c r="FR495"/>
      <c r="FS495"/>
      <c r="FT495"/>
      <c r="FU495"/>
      <c r="FV495"/>
      <c r="FW495"/>
      <c r="FX495"/>
      <c r="FY495"/>
      <c r="FZ495"/>
      <c r="GA495"/>
      <c r="GB495"/>
      <c r="GC495"/>
      <c r="GD495"/>
      <c r="GE495"/>
      <c r="GF495"/>
      <c r="GG495"/>
      <c r="GH495"/>
      <c r="GI495"/>
      <c r="GJ495"/>
      <c r="GK495"/>
      <c r="GL495"/>
      <c r="GM495"/>
      <c r="GN495"/>
      <c r="GO495"/>
      <c r="GP495"/>
      <c r="GQ495"/>
      <c r="GR495"/>
      <c r="GS495"/>
      <c r="GT495"/>
      <c r="GU495"/>
      <c r="GV495"/>
      <c r="GW495"/>
      <c r="GX495"/>
    </row>
    <row r="496" spans="1:206" s="233" customFormat="1" ht="30" x14ac:dyDescent="0.25">
      <c r="A496" s="31" t="s">
        <v>681</v>
      </c>
      <c r="B496" s="275" t="s">
        <v>331</v>
      </c>
      <c r="C496" s="9" t="s">
        <v>1117</v>
      </c>
      <c r="D496" s="9"/>
      <c r="E496" s="276"/>
      <c r="F496" s="9"/>
      <c r="G496" s="9"/>
      <c r="H496" s="9"/>
      <c r="I496" s="9"/>
      <c r="J496" s="9"/>
      <c r="K496" s="9"/>
      <c r="L496" s="275"/>
      <c r="M496" s="9"/>
      <c r="N496" s="277"/>
      <c r="O496" s="277"/>
      <c r="P496" s="278"/>
      <c r="Q496" s="279">
        <v>46326</v>
      </c>
      <c r="R496" s="280"/>
      <c r="S496" s="277"/>
      <c r="T496" s="281"/>
      <c r="U496" s="9"/>
      <c r="V496" s="9"/>
      <c r="W496" s="9"/>
      <c r="X496" s="9"/>
      <c r="Y496" s="9"/>
      <c r="Z496" s="9"/>
      <c r="AA496" s="9"/>
      <c r="AB496" s="9"/>
      <c r="AC496" s="9"/>
      <c r="AD496" s="9"/>
      <c r="AE496" s="9"/>
      <c r="AF496" s="9"/>
      <c r="AG496" s="9"/>
      <c r="AH496" s="9"/>
      <c r="AI496" s="282"/>
      <c r="AJ496" s="31" t="s">
        <v>807</v>
      </c>
      <c r="AK496" s="275"/>
      <c r="AL496" s="280"/>
      <c r="AM496"/>
      <c r="AN496"/>
      <c r="AO496"/>
      <c r="AP496"/>
      <c r="AQ496"/>
      <c r="AR496"/>
      <c r="AS496"/>
      <c r="AT496"/>
      <c r="AU496"/>
      <c r="AV496"/>
      <c r="AW496"/>
      <c r="AX496"/>
      <c r="AY496"/>
      <c r="AZ496"/>
      <c r="BA496"/>
      <c r="BB496"/>
      <c r="BC496"/>
      <c r="BD496"/>
      <c r="BE496"/>
      <c r="BF496"/>
      <c r="BG496"/>
      <c r="BH496"/>
      <c r="BI496"/>
      <c r="BJ496"/>
      <c r="BK496"/>
      <c r="BL496"/>
      <c r="BM496"/>
      <c r="BN496"/>
      <c r="BO496"/>
      <c r="BP496"/>
      <c r="BQ496"/>
      <c r="BR496"/>
      <c r="BS496"/>
      <c r="BT496"/>
      <c r="BU496"/>
      <c r="BV496"/>
      <c r="BW496"/>
      <c r="BX496"/>
      <c r="BY496"/>
      <c r="BZ496"/>
      <c r="CA496"/>
      <c r="CB496"/>
      <c r="CC496"/>
      <c r="CD496"/>
      <c r="CE496"/>
      <c r="CF496"/>
      <c r="CG496"/>
      <c r="CH496"/>
      <c r="CI496"/>
      <c r="CJ496"/>
      <c r="CK496"/>
      <c r="CL496"/>
      <c r="CM496"/>
      <c r="CN496"/>
      <c r="CO496"/>
      <c r="CP496"/>
      <c r="CQ496"/>
      <c r="CR496"/>
      <c r="CS496"/>
      <c r="CT496"/>
      <c r="CU496"/>
      <c r="CV496"/>
      <c r="CW496"/>
      <c r="CX496"/>
      <c r="CY496"/>
      <c r="CZ496"/>
      <c r="DA496"/>
      <c r="DB496"/>
      <c r="DC496"/>
      <c r="DD496"/>
      <c r="DE496"/>
      <c r="DF496"/>
      <c r="DG496"/>
      <c r="DH496"/>
      <c r="DI496"/>
      <c r="DJ496"/>
      <c r="DK496"/>
      <c r="DL496"/>
      <c r="DM496"/>
      <c r="DN496"/>
      <c r="DO496"/>
      <c r="DP496"/>
      <c r="DQ496"/>
      <c r="DR496"/>
      <c r="DS496"/>
      <c r="DT496"/>
      <c r="DU496"/>
      <c r="DV496"/>
      <c r="DW496"/>
      <c r="DX496"/>
      <c r="DY496"/>
      <c r="DZ496"/>
      <c r="EA496"/>
      <c r="EB496"/>
      <c r="EC496"/>
      <c r="ED496"/>
      <c r="EE496"/>
      <c r="EF496"/>
      <c r="EG496"/>
      <c r="EH496"/>
      <c r="EI496"/>
      <c r="EJ496"/>
      <c r="EK496"/>
      <c r="EL496"/>
      <c r="EM496"/>
      <c r="EN496"/>
      <c r="EO496"/>
      <c r="EP496"/>
      <c r="EQ496"/>
      <c r="ER496"/>
      <c r="ES496"/>
      <c r="ET496"/>
      <c r="EU496"/>
      <c r="EV496"/>
      <c r="EW496"/>
      <c r="EX496"/>
      <c r="EY496"/>
      <c r="EZ496"/>
      <c r="FA496"/>
      <c r="FB496"/>
      <c r="FC496"/>
      <c r="FD496"/>
      <c r="FE496"/>
      <c r="FF496"/>
      <c r="FG496"/>
      <c r="FH496"/>
      <c r="FI496"/>
      <c r="FJ496"/>
      <c r="FK496"/>
      <c r="FL496"/>
      <c r="FM496"/>
      <c r="FN496"/>
      <c r="FO496"/>
      <c r="FP496"/>
      <c r="FQ496"/>
      <c r="FR496"/>
      <c r="FS496"/>
      <c r="FT496"/>
      <c r="FU496"/>
      <c r="FV496"/>
      <c r="FW496"/>
      <c r="FX496"/>
      <c r="FY496"/>
      <c r="FZ496"/>
      <c r="GA496"/>
      <c r="GB496"/>
      <c r="GC496"/>
      <c r="GD496"/>
      <c r="GE496"/>
      <c r="GF496"/>
      <c r="GG496"/>
      <c r="GH496"/>
      <c r="GI496"/>
      <c r="GJ496"/>
      <c r="GK496"/>
      <c r="GL496"/>
      <c r="GM496"/>
      <c r="GN496"/>
      <c r="GO496"/>
      <c r="GP496"/>
      <c r="GQ496"/>
      <c r="GR496"/>
      <c r="GS496"/>
      <c r="GT496"/>
      <c r="GU496"/>
      <c r="GV496"/>
      <c r="GW496"/>
      <c r="GX496"/>
    </row>
    <row r="497" spans="1:206" s="233" customFormat="1" x14ac:dyDescent="0.25">
      <c r="A497" s="31" t="s">
        <v>682</v>
      </c>
      <c r="B497" s="275" t="s">
        <v>321</v>
      </c>
      <c r="C497" s="9" t="s">
        <v>1935</v>
      </c>
      <c r="D497" s="9" t="s">
        <v>15</v>
      </c>
      <c r="E497" s="276"/>
      <c r="F497" s="9"/>
      <c r="G497" s="9"/>
      <c r="H497" s="9"/>
      <c r="I497" s="9"/>
      <c r="J497" s="9"/>
      <c r="K497" s="9"/>
      <c r="L497" s="275"/>
      <c r="M497" s="9"/>
      <c r="N497" s="277"/>
      <c r="O497" s="277"/>
      <c r="P497" s="278">
        <v>3</v>
      </c>
      <c r="Q497" s="279" t="s">
        <v>4</v>
      </c>
      <c r="R497" s="280"/>
      <c r="S497" s="277"/>
      <c r="T497" s="281"/>
      <c r="U497" s="9"/>
      <c r="V497" s="9"/>
      <c r="W497" s="9"/>
      <c r="X497" s="9"/>
      <c r="Y497" s="9">
        <v>2</v>
      </c>
      <c r="Z497" s="9"/>
      <c r="AA497" s="9"/>
      <c r="AB497" s="9"/>
      <c r="AC497" s="9"/>
      <c r="AD497" s="9"/>
      <c r="AE497" s="9"/>
      <c r="AF497" s="9"/>
      <c r="AG497" s="9"/>
      <c r="AH497" s="9"/>
      <c r="AI497" s="282"/>
      <c r="AJ497" s="31" t="s">
        <v>903</v>
      </c>
      <c r="AK497" s="275"/>
      <c r="AL497" s="280"/>
      <c r="AM497"/>
      <c r="AN497"/>
      <c r="AO497"/>
      <c r="AP497"/>
      <c r="AQ497"/>
      <c r="AR497"/>
      <c r="AS497"/>
      <c r="AT497"/>
      <c r="AU497"/>
      <c r="AV497"/>
      <c r="AW497"/>
      <c r="AX497"/>
      <c r="AY497"/>
      <c r="AZ497"/>
      <c r="BA497"/>
      <c r="BB497"/>
      <c r="BC497"/>
      <c r="BD497"/>
      <c r="BE497"/>
      <c r="BF497"/>
      <c r="BG497"/>
      <c r="BH497"/>
      <c r="BI497"/>
      <c r="BJ497"/>
      <c r="BK497"/>
      <c r="BL497"/>
      <c r="BM497"/>
      <c r="BN497"/>
      <c r="BO497"/>
      <c r="BP497"/>
      <c r="BQ497"/>
      <c r="BR497"/>
      <c r="BS497"/>
      <c r="BT497"/>
      <c r="BU497"/>
      <c r="BV497"/>
      <c r="BW497"/>
      <c r="BX497"/>
      <c r="BY497"/>
      <c r="BZ497"/>
      <c r="CA497"/>
      <c r="CB497"/>
      <c r="CC497"/>
      <c r="CD497"/>
      <c r="CE497"/>
      <c r="CF497"/>
      <c r="CG497"/>
      <c r="CH497"/>
      <c r="CI497"/>
      <c r="CJ497"/>
      <c r="CK497"/>
      <c r="CL497"/>
      <c r="CM497"/>
      <c r="CN497"/>
      <c r="CO497"/>
      <c r="CP497"/>
      <c r="CQ497"/>
      <c r="CR497"/>
      <c r="CS497"/>
      <c r="CT497"/>
      <c r="CU497"/>
      <c r="CV497"/>
      <c r="CW497"/>
      <c r="CX497"/>
      <c r="CY497"/>
      <c r="CZ497"/>
      <c r="DA497"/>
      <c r="DB497"/>
      <c r="DC497"/>
      <c r="DD497"/>
      <c r="DE497"/>
      <c r="DF497"/>
      <c r="DG497"/>
      <c r="DH497"/>
      <c r="DI497"/>
      <c r="DJ497"/>
      <c r="DK497"/>
      <c r="DL497"/>
      <c r="DM497"/>
      <c r="DN497"/>
      <c r="DO497"/>
      <c r="DP497"/>
      <c r="DQ497"/>
      <c r="DR497"/>
      <c r="DS497"/>
      <c r="DT497"/>
      <c r="DU497"/>
      <c r="DV497"/>
      <c r="DW497"/>
      <c r="DX497"/>
      <c r="DY497"/>
      <c r="DZ497"/>
      <c r="EA497"/>
      <c r="EB497"/>
      <c r="EC497"/>
      <c r="ED497"/>
      <c r="EE497"/>
      <c r="EF497"/>
      <c r="EG497"/>
      <c r="EH497"/>
      <c r="EI497"/>
      <c r="EJ497"/>
      <c r="EK497"/>
      <c r="EL497"/>
      <c r="EM497"/>
      <c r="EN497"/>
      <c r="EO497"/>
      <c r="EP497"/>
      <c r="EQ497"/>
      <c r="ER497"/>
      <c r="ES497"/>
      <c r="ET497"/>
      <c r="EU497"/>
      <c r="EV497"/>
      <c r="EW497"/>
      <c r="EX497"/>
      <c r="EY497"/>
      <c r="EZ497"/>
      <c r="FA497"/>
      <c r="FB497"/>
      <c r="FC497"/>
      <c r="FD497"/>
      <c r="FE497"/>
      <c r="FF497"/>
      <c r="FG497"/>
      <c r="FH497"/>
      <c r="FI497"/>
      <c r="FJ497"/>
      <c r="FK497"/>
      <c r="FL497"/>
      <c r="FM497"/>
      <c r="FN497"/>
      <c r="FO497"/>
      <c r="FP497"/>
      <c r="FQ497"/>
      <c r="FR497"/>
      <c r="FS497"/>
      <c r="FT497"/>
      <c r="FU497"/>
      <c r="FV497"/>
      <c r="FW497"/>
      <c r="FX497"/>
      <c r="FY497"/>
      <c r="FZ497"/>
      <c r="GA497"/>
      <c r="GB497"/>
      <c r="GC497"/>
      <c r="GD497"/>
      <c r="GE497"/>
      <c r="GF497"/>
      <c r="GG497"/>
      <c r="GH497"/>
      <c r="GI497"/>
      <c r="GJ497"/>
      <c r="GK497"/>
      <c r="GL497"/>
      <c r="GM497"/>
      <c r="GN497"/>
      <c r="GO497"/>
      <c r="GP497"/>
      <c r="GQ497"/>
      <c r="GR497"/>
      <c r="GS497"/>
      <c r="GT497"/>
      <c r="GU497"/>
      <c r="GV497"/>
      <c r="GW497"/>
      <c r="GX497"/>
    </row>
    <row r="498" spans="1:206" s="233" customFormat="1" ht="75" x14ac:dyDescent="0.25">
      <c r="A498" s="31" t="s">
        <v>2155</v>
      </c>
      <c r="B498" s="275" t="s">
        <v>294</v>
      </c>
      <c r="C498" s="9" t="s">
        <v>446</v>
      </c>
      <c r="D498" s="9"/>
      <c r="E498" s="276"/>
      <c r="F498" s="9"/>
      <c r="G498" s="9"/>
      <c r="H498" s="9"/>
      <c r="I498" s="9"/>
      <c r="J498" s="9"/>
      <c r="K498" s="9"/>
      <c r="L498" s="275"/>
      <c r="M498" s="9"/>
      <c r="N498" s="277"/>
      <c r="O498" s="277"/>
      <c r="P498" s="278"/>
      <c r="Q498" s="279">
        <v>45604</v>
      </c>
      <c r="R498" s="280"/>
      <c r="S498" s="277"/>
      <c r="T498" s="281"/>
      <c r="U498" s="9"/>
      <c r="V498" s="9"/>
      <c r="W498" s="9"/>
      <c r="X498" s="9"/>
      <c r="Y498" s="9"/>
      <c r="Z498" s="9"/>
      <c r="AA498" s="9"/>
      <c r="AB498" s="9"/>
      <c r="AC498" s="9"/>
      <c r="AD498" s="9"/>
      <c r="AE498" s="9"/>
      <c r="AF498" s="9"/>
      <c r="AG498" s="9"/>
      <c r="AH498" s="9"/>
      <c r="AI498" s="282"/>
      <c r="AJ498" s="31" t="s">
        <v>903</v>
      </c>
      <c r="AK498" s="275"/>
      <c r="AL498" s="280"/>
      <c r="AM498"/>
      <c r="AN498"/>
      <c r="AO498"/>
      <c r="AP498"/>
      <c r="AQ498"/>
      <c r="AR498"/>
      <c r="AS498"/>
      <c r="AT498"/>
      <c r="AU498"/>
      <c r="AV498"/>
      <c r="AW498"/>
      <c r="AX498"/>
      <c r="AY498"/>
      <c r="AZ498"/>
      <c r="BA498"/>
      <c r="BB498"/>
      <c r="BC498"/>
      <c r="BD498"/>
      <c r="BE498"/>
      <c r="BF498"/>
      <c r="BG498"/>
      <c r="BH498"/>
      <c r="BI498"/>
      <c r="BJ498"/>
      <c r="BK498"/>
      <c r="BL498"/>
      <c r="BM498"/>
      <c r="BN498"/>
      <c r="BO498"/>
      <c r="BP498"/>
      <c r="BQ498"/>
      <c r="BR498"/>
      <c r="BS498"/>
      <c r="BT498"/>
      <c r="BU498"/>
      <c r="BV498"/>
      <c r="BW498"/>
      <c r="BX498"/>
      <c r="BY498"/>
      <c r="BZ498"/>
      <c r="CA498"/>
      <c r="CB498"/>
      <c r="CC498"/>
      <c r="CD498"/>
      <c r="CE498"/>
      <c r="CF498"/>
      <c r="CG498"/>
      <c r="CH498"/>
      <c r="CI498"/>
      <c r="CJ498"/>
      <c r="CK498"/>
      <c r="CL498"/>
      <c r="CM498"/>
      <c r="CN498"/>
      <c r="CO498"/>
      <c r="CP498"/>
      <c r="CQ498"/>
      <c r="CR498"/>
      <c r="CS498"/>
      <c r="CT498"/>
      <c r="CU498"/>
      <c r="CV498"/>
      <c r="CW498"/>
      <c r="CX498"/>
      <c r="CY498"/>
      <c r="CZ498"/>
      <c r="DA498"/>
      <c r="DB498"/>
      <c r="DC498"/>
      <c r="DD498"/>
      <c r="DE498"/>
      <c r="DF498"/>
      <c r="DG498"/>
      <c r="DH498"/>
      <c r="DI498"/>
      <c r="DJ498"/>
      <c r="DK498"/>
      <c r="DL498"/>
      <c r="DM498"/>
      <c r="DN498"/>
      <c r="DO498"/>
      <c r="DP498"/>
      <c r="DQ498"/>
      <c r="DR498"/>
      <c r="DS498"/>
      <c r="DT498"/>
      <c r="DU498"/>
      <c r="DV498"/>
      <c r="DW498"/>
      <c r="DX498"/>
      <c r="DY498"/>
      <c r="DZ498"/>
      <c r="EA498"/>
      <c r="EB498"/>
      <c r="EC498"/>
      <c r="ED498"/>
      <c r="EE498"/>
      <c r="EF498"/>
      <c r="EG498"/>
      <c r="EH498"/>
      <c r="EI498"/>
      <c r="EJ498"/>
      <c r="EK498"/>
      <c r="EL498"/>
      <c r="EM498"/>
      <c r="EN498"/>
      <c r="EO498"/>
      <c r="EP498"/>
      <c r="EQ498"/>
      <c r="ER498"/>
      <c r="ES498"/>
      <c r="ET498"/>
      <c r="EU498"/>
      <c r="EV498"/>
      <c r="EW498"/>
      <c r="EX498"/>
      <c r="EY498"/>
      <c r="EZ498"/>
      <c r="FA498"/>
      <c r="FB498"/>
      <c r="FC498"/>
      <c r="FD498"/>
      <c r="FE498"/>
      <c r="FF498"/>
      <c r="FG498"/>
      <c r="FH498"/>
      <c r="FI498"/>
      <c r="FJ498"/>
      <c r="FK498"/>
      <c r="FL498"/>
      <c r="FM498"/>
      <c r="FN498"/>
      <c r="FO498"/>
      <c r="FP498"/>
      <c r="FQ498"/>
      <c r="FR498"/>
      <c r="FS498"/>
      <c r="FT498"/>
      <c r="FU498"/>
      <c r="FV498"/>
      <c r="FW498"/>
      <c r="FX498"/>
      <c r="FY498"/>
      <c r="FZ498"/>
      <c r="GA498"/>
      <c r="GB498"/>
      <c r="GC498"/>
      <c r="GD498"/>
      <c r="GE498"/>
      <c r="GF498"/>
      <c r="GG498"/>
      <c r="GH498"/>
      <c r="GI498"/>
      <c r="GJ498"/>
      <c r="GK498"/>
      <c r="GL498"/>
      <c r="GM498"/>
      <c r="GN498"/>
      <c r="GO498"/>
      <c r="GP498"/>
      <c r="GQ498"/>
      <c r="GR498"/>
      <c r="GS498"/>
      <c r="GT498"/>
      <c r="GU498"/>
      <c r="GV498"/>
      <c r="GW498"/>
      <c r="GX498"/>
    </row>
    <row r="499" spans="1:206" s="233" customFormat="1" ht="45" x14ac:dyDescent="0.25">
      <c r="A499" s="31" t="s">
        <v>683</v>
      </c>
      <c r="B499" s="275" t="s">
        <v>299</v>
      </c>
      <c r="C499" s="9" t="s">
        <v>1118</v>
      </c>
      <c r="D499" s="9"/>
      <c r="E499" s="276"/>
      <c r="F499" s="9"/>
      <c r="G499" s="9"/>
      <c r="H499" s="9"/>
      <c r="I499" s="9"/>
      <c r="J499" s="9"/>
      <c r="K499" s="9"/>
      <c r="L499" s="275"/>
      <c r="M499" s="9"/>
      <c r="N499" s="277"/>
      <c r="O499" s="277"/>
      <c r="P499" s="278"/>
      <c r="Q499" s="279">
        <v>46326</v>
      </c>
      <c r="R499" s="280"/>
      <c r="S499" s="277"/>
      <c r="T499" s="281"/>
      <c r="U499" s="9"/>
      <c r="V499" s="9"/>
      <c r="W499" s="9"/>
      <c r="X499" s="9"/>
      <c r="Y499" s="9"/>
      <c r="Z499" s="9"/>
      <c r="AA499" s="9"/>
      <c r="AB499" s="9"/>
      <c r="AC499" s="9"/>
      <c r="AD499" s="9"/>
      <c r="AE499" s="9"/>
      <c r="AF499" s="9"/>
      <c r="AG499" s="9"/>
      <c r="AH499" s="9"/>
      <c r="AI499" s="282"/>
      <c r="AJ499" s="31" t="s">
        <v>904</v>
      </c>
      <c r="AK499" s="275"/>
      <c r="AL499" s="280"/>
      <c r="AM499"/>
      <c r="AN499"/>
      <c r="AO499"/>
      <c r="AP499"/>
      <c r="AQ499"/>
      <c r="AR499"/>
      <c r="AS499"/>
      <c r="AT499"/>
      <c r="AU499"/>
      <c r="AV499"/>
      <c r="AW499"/>
      <c r="AX499"/>
      <c r="AY499"/>
      <c r="AZ499"/>
      <c r="BA499"/>
      <c r="BB499"/>
      <c r="BC499"/>
      <c r="BD499"/>
      <c r="BE499"/>
      <c r="BF499"/>
      <c r="BG499"/>
      <c r="BH499"/>
      <c r="BI499"/>
      <c r="BJ499"/>
      <c r="BK499"/>
      <c r="BL499"/>
      <c r="BM499"/>
      <c r="BN499"/>
      <c r="BO499"/>
      <c r="BP499"/>
      <c r="BQ499"/>
      <c r="BR499"/>
      <c r="BS499"/>
      <c r="BT499"/>
      <c r="BU499"/>
      <c r="BV499"/>
      <c r="BW499"/>
      <c r="BX499"/>
      <c r="BY499"/>
      <c r="BZ499"/>
      <c r="CA499"/>
      <c r="CB499"/>
      <c r="CC499"/>
      <c r="CD499"/>
      <c r="CE499"/>
      <c r="CF499"/>
      <c r="CG499"/>
      <c r="CH499"/>
      <c r="CI499"/>
      <c r="CJ499"/>
      <c r="CK499"/>
      <c r="CL499"/>
      <c r="CM499"/>
      <c r="CN499"/>
      <c r="CO499"/>
      <c r="CP499"/>
      <c r="CQ499"/>
      <c r="CR499"/>
      <c r="CS499"/>
      <c r="CT499"/>
      <c r="CU499"/>
      <c r="CV499"/>
      <c r="CW499"/>
      <c r="CX499"/>
      <c r="CY499"/>
      <c r="CZ499"/>
      <c r="DA499"/>
      <c r="DB499"/>
      <c r="DC499"/>
      <c r="DD499"/>
      <c r="DE499"/>
      <c r="DF499"/>
      <c r="DG499"/>
      <c r="DH499"/>
      <c r="DI499"/>
      <c r="DJ499"/>
      <c r="DK499"/>
      <c r="DL499"/>
      <c r="DM499"/>
      <c r="DN499"/>
      <c r="DO499"/>
      <c r="DP499"/>
      <c r="DQ499"/>
      <c r="DR499"/>
      <c r="DS499"/>
      <c r="DT499"/>
      <c r="DU499"/>
      <c r="DV499"/>
      <c r="DW499"/>
      <c r="DX499"/>
      <c r="DY499"/>
      <c r="DZ499"/>
      <c r="EA499"/>
      <c r="EB499"/>
      <c r="EC499"/>
      <c r="ED499"/>
      <c r="EE499"/>
      <c r="EF499"/>
      <c r="EG499"/>
      <c r="EH499"/>
      <c r="EI499"/>
      <c r="EJ499"/>
      <c r="EK499"/>
      <c r="EL499"/>
      <c r="EM499"/>
      <c r="EN499"/>
      <c r="EO499"/>
      <c r="EP499"/>
      <c r="EQ499"/>
      <c r="ER499"/>
      <c r="ES499"/>
      <c r="ET499"/>
      <c r="EU499"/>
      <c r="EV499"/>
      <c r="EW499"/>
      <c r="EX499"/>
      <c r="EY499"/>
      <c r="EZ499"/>
      <c r="FA499"/>
      <c r="FB499"/>
      <c r="FC499"/>
      <c r="FD499"/>
      <c r="FE499"/>
      <c r="FF499"/>
      <c r="FG499"/>
      <c r="FH499"/>
      <c r="FI499"/>
      <c r="FJ499"/>
      <c r="FK499"/>
      <c r="FL499"/>
      <c r="FM499"/>
      <c r="FN499"/>
      <c r="FO499"/>
      <c r="FP499"/>
      <c r="FQ499"/>
      <c r="FR499"/>
      <c r="FS499"/>
      <c r="FT499"/>
      <c r="FU499"/>
      <c r="FV499"/>
      <c r="FW499"/>
      <c r="FX499"/>
      <c r="FY499"/>
      <c r="FZ499"/>
      <c r="GA499"/>
      <c r="GB499"/>
      <c r="GC499"/>
      <c r="GD499"/>
      <c r="GE499"/>
      <c r="GF499"/>
      <c r="GG499"/>
      <c r="GH499"/>
      <c r="GI499"/>
      <c r="GJ499"/>
      <c r="GK499"/>
      <c r="GL499"/>
      <c r="GM499"/>
      <c r="GN499"/>
      <c r="GO499"/>
      <c r="GP499"/>
      <c r="GQ499"/>
      <c r="GR499"/>
      <c r="GS499"/>
      <c r="GT499"/>
      <c r="GU499"/>
      <c r="GV499"/>
      <c r="GW499"/>
      <c r="GX499"/>
    </row>
    <row r="500" spans="1:206" s="233" customFormat="1" ht="30" x14ac:dyDescent="0.25">
      <c r="A500" s="31" t="s">
        <v>1337</v>
      </c>
      <c r="B500" s="275" t="s">
        <v>280</v>
      </c>
      <c r="C500" s="9" t="s">
        <v>1465</v>
      </c>
      <c r="D500" s="9" t="s">
        <v>16</v>
      </c>
      <c r="E500" s="276"/>
      <c r="F500" s="9"/>
      <c r="G500" s="9"/>
      <c r="H500" s="9"/>
      <c r="I500" s="9"/>
      <c r="J500" s="9"/>
      <c r="K500" s="9"/>
      <c r="L500" s="275"/>
      <c r="M500" s="9"/>
      <c r="N500" s="277"/>
      <c r="O500" s="277"/>
      <c r="P500" s="278">
        <v>55</v>
      </c>
      <c r="Q500" s="279" t="s">
        <v>4</v>
      </c>
      <c r="R500" s="280"/>
      <c r="S500" s="277"/>
      <c r="T500" s="281"/>
      <c r="U500" s="9"/>
      <c r="V500" s="9"/>
      <c r="W500" s="9">
        <v>1</v>
      </c>
      <c r="X500" s="9"/>
      <c r="Y500" s="9"/>
      <c r="Z500" s="9"/>
      <c r="AA500" s="9"/>
      <c r="AB500" s="9"/>
      <c r="AC500" s="9"/>
      <c r="AD500" s="9"/>
      <c r="AE500" s="9"/>
      <c r="AF500" s="9"/>
      <c r="AG500" s="9"/>
      <c r="AH500" s="9"/>
      <c r="AI500" s="282"/>
      <c r="AJ500" s="31" t="s">
        <v>1533</v>
      </c>
      <c r="AK500" s="275"/>
      <c r="AL500" s="280"/>
      <c r="AM500"/>
      <c r="AN500"/>
      <c r="AO500"/>
      <c r="AP500"/>
      <c r="AQ500"/>
      <c r="AR500"/>
      <c r="AS500"/>
      <c r="AT500"/>
      <c r="AU500"/>
      <c r="AV500"/>
      <c r="AW500"/>
      <c r="AX500"/>
      <c r="AY500"/>
      <c r="AZ500"/>
      <c r="BA500"/>
      <c r="BB500"/>
      <c r="BC500"/>
      <c r="BD500"/>
      <c r="BE500"/>
      <c r="BF500"/>
      <c r="BG500"/>
      <c r="BH500"/>
      <c r="BI500"/>
      <c r="BJ500"/>
      <c r="BK500"/>
      <c r="BL500"/>
      <c r="BM500"/>
      <c r="BN500"/>
      <c r="BO500"/>
      <c r="BP500"/>
      <c r="BQ500"/>
      <c r="BR500"/>
      <c r="BS500"/>
      <c r="BT500"/>
      <c r="BU500"/>
      <c r="BV500"/>
      <c r="BW500"/>
      <c r="BX500"/>
      <c r="BY500"/>
      <c r="BZ500"/>
      <c r="CA500"/>
      <c r="CB500"/>
      <c r="CC500"/>
      <c r="CD500"/>
      <c r="CE500"/>
      <c r="CF500"/>
      <c r="CG500"/>
      <c r="CH500"/>
      <c r="CI500"/>
      <c r="CJ500"/>
      <c r="CK500"/>
      <c r="CL500"/>
      <c r="CM500"/>
      <c r="CN500"/>
      <c r="CO500"/>
      <c r="CP500"/>
      <c r="CQ500"/>
      <c r="CR500"/>
      <c r="CS500"/>
      <c r="CT500"/>
      <c r="CU500"/>
      <c r="CV500"/>
      <c r="CW500"/>
      <c r="CX500"/>
      <c r="CY500"/>
      <c r="CZ500"/>
      <c r="DA500"/>
      <c r="DB500"/>
      <c r="DC500"/>
      <c r="DD500"/>
      <c r="DE500"/>
      <c r="DF500"/>
      <c r="DG500"/>
      <c r="DH500"/>
      <c r="DI500"/>
      <c r="DJ500"/>
      <c r="DK500"/>
      <c r="DL500"/>
      <c r="DM500"/>
      <c r="DN500"/>
      <c r="DO500"/>
      <c r="DP500"/>
      <c r="DQ500"/>
      <c r="DR500"/>
      <c r="DS500"/>
      <c r="DT500"/>
      <c r="DU500"/>
      <c r="DV500"/>
      <c r="DW500"/>
      <c r="DX500"/>
      <c r="DY500"/>
      <c r="DZ500"/>
      <c r="EA500"/>
      <c r="EB500"/>
      <c r="EC500"/>
      <c r="ED500"/>
      <c r="EE500"/>
      <c r="EF500"/>
      <c r="EG500"/>
      <c r="EH500"/>
      <c r="EI500"/>
      <c r="EJ500"/>
      <c r="EK500"/>
      <c r="EL500"/>
      <c r="EM500"/>
      <c r="EN500"/>
      <c r="EO500"/>
      <c r="EP500"/>
      <c r="EQ500"/>
      <c r="ER500"/>
      <c r="ES500"/>
      <c r="ET500"/>
      <c r="EU500"/>
      <c r="EV500"/>
      <c r="EW500"/>
      <c r="EX500"/>
      <c r="EY500"/>
      <c r="EZ500"/>
      <c r="FA500"/>
      <c r="FB500"/>
      <c r="FC500"/>
      <c r="FD500"/>
      <c r="FE500"/>
      <c r="FF500"/>
      <c r="FG500"/>
      <c r="FH500"/>
      <c r="FI500"/>
      <c r="FJ500"/>
      <c r="FK500"/>
      <c r="FL500"/>
      <c r="FM500"/>
      <c r="FN500"/>
      <c r="FO500"/>
      <c r="FP500"/>
      <c r="FQ500"/>
      <c r="FR500"/>
      <c r="FS500"/>
      <c r="FT500"/>
      <c r="FU500"/>
      <c r="FV500"/>
      <c r="FW500"/>
      <c r="FX500"/>
      <c r="FY500"/>
      <c r="FZ500"/>
      <c r="GA500"/>
      <c r="GB500"/>
      <c r="GC500"/>
      <c r="GD500"/>
      <c r="GE500"/>
      <c r="GF500"/>
      <c r="GG500"/>
      <c r="GH500"/>
      <c r="GI500"/>
      <c r="GJ500"/>
      <c r="GK500"/>
      <c r="GL500"/>
      <c r="GM500"/>
      <c r="GN500"/>
      <c r="GO500"/>
      <c r="GP500"/>
      <c r="GQ500"/>
      <c r="GR500"/>
      <c r="GS500"/>
      <c r="GT500"/>
      <c r="GU500"/>
      <c r="GV500"/>
      <c r="GW500"/>
      <c r="GX500"/>
    </row>
    <row r="501" spans="1:206" s="233" customFormat="1" ht="30" x14ac:dyDescent="0.25">
      <c r="A501" s="31" t="s">
        <v>1338</v>
      </c>
      <c r="B501" s="275" t="s">
        <v>345</v>
      </c>
      <c r="C501" s="9" t="s">
        <v>1466</v>
      </c>
      <c r="D501" s="9" t="s">
        <v>16</v>
      </c>
      <c r="E501" s="276"/>
      <c r="F501" s="9"/>
      <c r="G501" s="9"/>
      <c r="H501" s="9"/>
      <c r="I501" s="9"/>
      <c r="J501" s="9"/>
      <c r="K501" s="9"/>
      <c r="L501" s="275"/>
      <c r="M501" s="9"/>
      <c r="N501" s="277"/>
      <c r="O501" s="277"/>
      <c r="P501" s="278">
        <v>55</v>
      </c>
      <c r="Q501" s="279" t="s">
        <v>4</v>
      </c>
      <c r="R501" s="280"/>
      <c r="S501" s="277"/>
      <c r="T501" s="281"/>
      <c r="U501" s="9"/>
      <c r="V501" s="9"/>
      <c r="W501" s="9">
        <v>1</v>
      </c>
      <c r="X501" s="9"/>
      <c r="Y501" s="9"/>
      <c r="Z501" s="9"/>
      <c r="AA501" s="9"/>
      <c r="AB501" s="9"/>
      <c r="AC501" s="9"/>
      <c r="AD501" s="9"/>
      <c r="AE501" s="9"/>
      <c r="AF501" s="9"/>
      <c r="AG501" s="9"/>
      <c r="AH501" s="9"/>
      <c r="AI501" s="282"/>
      <c r="AJ501" s="31" t="s">
        <v>1533</v>
      </c>
      <c r="AK501" s="275"/>
      <c r="AL501" s="280"/>
      <c r="AM501"/>
      <c r="AN501"/>
      <c r="AO501"/>
      <c r="AP501"/>
      <c r="AQ501"/>
      <c r="AR501"/>
      <c r="AS501"/>
      <c r="AT501"/>
      <c r="AU501"/>
      <c r="AV501"/>
      <c r="AW501"/>
      <c r="AX501"/>
      <c r="AY501"/>
      <c r="AZ501"/>
      <c r="BA501"/>
      <c r="BB501"/>
      <c r="BC501"/>
      <c r="BD501"/>
      <c r="BE501"/>
      <c r="BF501"/>
      <c r="BG501"/>
      <c r="BH501"/>
      <c r="BI501"/>
      <c r="BJ501"/>
      <c r="BK501"/>
      <c r="BL501"/>
      <c r="BM501"/>
      <c r="BN501"/>
      <c r="BO501"/>
      <c r="BP501"/>
      <c r="BQ501"/>
      <c r="BR501"/>
      <c r="BS501"/>
      <c r="BT501"/>
      <c r="BU501"/>
      <c r="BV501"/>
      <c r="BW501"/>
      <c r="BX501"/>
      <c r="BY501"/>
      <c r="BZ501"/>
      <c r="CA501"/>
      <c r="CB501"/>
      <c r="CC501"/>
      <c r="CD501"/>
      <c r="CE501"/>
      <c r="CF501"/>
      <c r="CG501"/>
      <c r="CH501"/>
      <c r="CI501"/>
      <c r="CJ501"/>
      <c r="CK501"/>
      <c r="CL501"/>
      <c r="CM501"/>
      <c r="CN501"/>
      <c r="CO501"/>
      <c r="CP501"/>
      <c r="CQ501"/>
      <c r="CR501"/>
      <c r="CS501"/>
      <c r="CT501"/>
      <c r="CU501"/>
      <c r="CV501"/>
      <c r="CW501"/>
      <c r="CX501"/>
      <c r="CY501"/>
      <c r="CZ501"/>
      <c r="DA501"/>
      <c r="DB501"/>
      <c r="DC501"/>
      <c r="DD501"/>
      <c r="DE501"/>
      <c r="DF501"/>
      <c r="DG501"/>
      <c r="DH501"/>
      <c r="DI501"/>
      <c r="DJ501"/>
      <c r="DK501"/>
      <c r="DL501"/>
      <c r="DM501"/>
      <c r="DN501"/>
      <c r="DO501"/>
      <c r="DP501"/>
      <c r="DQ501"/>
      <c r="DR501"/>
      <c r="DS501"/>
      <c r="DT501"/>
      <c r="DU501"/>
      <c r="DV501"/>
      <c r="DW501"/>
      <c r="DX501"/>
      <c r="DY501"/>
      <c r="DZ501"/>
      <c r="EA501"/>
      <c r="EB501"/>
      <c r="EC501"/>
      <c r="ED501"/>
      <c r="EE501"/>
      <c r="EF501"/>
      <c r="EG501"/>
      <c r="EH501"/>
      <c r="EI501"/>
      <c r="EJ501"/>
      <c r="EK501"/>
      <c r="EL501"/>
      <c r="EM501"/>
      <c r="EN501"/>
      <c r="EO501"/>
      <c r="EP501"/>
      <c r="EQ501"/>
      <c r="ER501"/>
      <c r="ES501"/>
      <c r="ET501"/>
      <c r="EU501"/>
      <c r="EV501"/>
      <c r="EW501"/>
      <c r="EX501"/>
      <c r="EY501"/>
      <c r="EZ501"/>
      <c r="FA501"/>
      <c r="FB501"/>
      <c r="FC501"/>
      <c r="FD501"/>
      <c r="FE501"/>
      <c r="FF501"/>
      <c r="FG501"/>
      <c r="FH501"/>
      <c r="FI501"/>
      <c r="FJ501"/>
      <c r="FK501"/>
      <c r="FL501"/>
      <c r="FM501"/>
      <c r="FN501"/>
      <c r="FO501"/>
      <c r="FP501"/>
      <c r="FQ501"/>
      <c r="FR501"/>
      <c r="FS501"/>
      <c r="FT501"/>
      <c r="FU501"/>
      <c r="FV501"/>
      <c r="FW501"/>
      <c r="FX501"/>
      <c r="FY501"/>
      <c r="FZ501"/>
      <c r="GA501"/>
      <c r="GB501"/>
      <c r="GC501"/>
      <c r="GD501"/>
      <c r="GE501"/>
      <c r="GF501"/>
      <c r="GG501"/>
      <c r="GH501"/>
      <c r="GI501"/>
      <c r="GJ501"/>
      <c r="GK501"/>
      <c r="GL501"/>
      <c r="GM501"/>
      <c r="GN501"/>
      <c r="GO501"/>
      <c r="GP501"/>
      <c r="GQ501"/>
      <c r="GR501"/>
      <c r="GS501"/>
      <c r="GT501"/>
      <c r="GU501"/>
      <c r="GV501"/>
      <c r="GW501"/>
      <c r="GX501"/>
    </row>
    <row r="502" spans="1:206" s="233" customFormat="1" x14ac:dyDescent="0.25">
      <c r="A502" s="31" t="s">
        <v>1339</v>
      </c>
      <c r="B502" s="275" t="s">
        <v>410</v>
      </c>
      <c r="C502" s="9" t="s">
        <v>1467</v>
      </c>
      <c r="D502" s="9" t="s">
        <v>16</v>
      </c>
      <c r="E502" s="276"/>
      <c r="F502" s="9"/>
      <c r="G502" s="9"/>
      <c r="H502" s="9"/>
      <c r="I502" s="9"/>
      <c r="J502" s="9"/>
      <c r="K502" s="9"/>
      <c r="L502" s="275"/>
      <c r="M502" s="9"/>
      <c r="N502" s="277"/>
      <c r="O502" s="277"/>
      <c r="P502" s="278">
        <v>0</v>
      </c>
      <c r="Q502" s="279" t="s">
        <v>4</v>
      </c>
      <c r="R502" s="280"/>
      <c r="S502" s="277"/>
      <c r="T502" s="281">
        <v>1</v>
      </c>
      <c r="U502" s="9">
        <v>1</v>
      </c>
      <c r="V502" s="9"/>
      <c r="W502" s="9"/>
      <c r="X502" s="9"/>
      <c r="Y502" s="9"/>
      <c r="Z502" s="9"/>
      <c r="AA502" s="9"/>
      <c r="AB502" s="9"/>
      <c r="AC502" s="9"/>
      <c r="AD502" s="9"/>
      <c r="AE502" s="9"/>
      <c r="AF502" s="9"/>
      <c r="AG502" s="9"/>
      <c r="AH502" s="9"/>
      <c r="AI502" s="282"/>
      <c r="AJ502" s="31" t="s">
        <v>798</v>
      </c>
      <c r="AK502" s="275"/>
      <c r="AL502" s="280"/>
      <c r="AM502"/>
      <c r="AN502"/>
      <c r="AO502"/>
      <c r="AP502"/>
      <c r="AQ502"/>
      <c r="AR502"/>
      <c r="AS502"/>
      <c r="AT502"/>
      <c r="AU502"/>
      <c r="AV502"/>
      <c r="AW502"/>
      <c r="AX502"/>
      <c r="AY502"/>
      <c r="AZ502"/>
      <c r="BA502"/>
      <c r="BB502"/>
      <c r="BC502"/>
      <c r="BD502"/>
      <c r="BE502"/>
      <c r="BF502"/>
      <c r="BG502"/>
      <c r="BH502"/>
      <c r="BI502"/>
      <c r="BJ502"/>
      <c r="BK502"/>
      <c r="BL502"/>
      <c r="BM502"/>
      <c r="BN502"/>
      <c r="BO502"/>
      <c r="BP502"/>
      <c r="BQ502"/>
      <c r="BR502"/>
      <c r="BS502"/>
      <c r="BT502"/>
      <c r="BU502"/>
      <c r="BV502"/>
      <c r="BW502"/>
      <c r="BX502"/>
      <c r="BY502"/>
      <c r="BZ502"/>
      <c r="CA502"/>
      <c r="CB502"/>
      <c r="CC502"/>
      <c r="CD502"/>
      <c r="CE502"/>
      <c r="CF502"/>
      <c r="CG502"/>
      <c r="CH502"/>
      <c r="CI502"/>
      <c r="CJ502"/>
      <c r="CK502"/>
      <c r="CL502"/>
      <c r="CM502"/>
      <c r="CN502"/>
      <c r="CO502"/>
      <c r="CP502"/>
      <c r="CQ502"/>
      <c r="CR502"/>
      <c r="CS502"/>
      <c r="CT502"/>
      <c r="CU502"/>
      <c r="CV502"/>
      <c r="CW502"/>
      <c r="CX502"/>
      <c r="CY502"/>
      <c r="CZ502"/>
      <c r="DA502"/>
      <c r="DB502"/>
      <c r="DC502"/>
      <c r="DD502"/>
      <c r="DE502"/>
      <c r="DF502"/>
      <c r="DG502"/>
      <c r="DH502"/>
      <c r="DI502"/>
      <c r="DJ502"/>
      <c r="DK502"/>
      <c r="DL502"/>
      <c r="DM502"/>
      <c r="DN502"/>
      <c r="DO502"/>
      <c r="DP502"/>
      <c r="DQ502"/>
      <c r="DR502"/>
      <c r="DS502"/>
      <c r="DT502"/>
      <c r="DU502"/>
      <c r="DV502"/>
      <c r="DW502"/>
      <c r="DX502"/>
      <c r="DY502"/>
      <c r="DZ502"/>
      <c r="EA502"/>
      <c r="EB502"/>
      <c r="EC502"/>
      <c r="ED502"/>
      <c r="EE502"/>
      <c r="EF502"/>
      <c r="EG502"/>
      <c r="EH502"/>
      <c r="EI502"/>
      <c r="EJ502"/>
      <c r="EK502"/>
      <c r="EL502"/>
      <c r="EM502"/>
      <c r="EN502"/>
      <c r="EO502"/>
      <c r="EP502"/>
      <c r="EQ502"/>
      <c r="ER502"/>
      <c r="ES502"/>
      <c r="ET502"/>
      <c r="EU502"/>
      <c r="EV502"/>
      <c r="EW502"/>
      <c r="EX502"/>
      <c r="EY502"/>
      <c r="EZ502"/>
      <c r="FA502"/>
      <c r="FB502"/>
      <c r="FC502"/>
      <c r="FD502"/>
      <c r="FE502"/>
      <c r="FF502"/>
      <c r="FG502"/>
      <c r="FH502"/>
      <c r="FI502"/>
      <c r="FJ502"/>
      <c r="FK502"/>
      <c r="FL502"/>
      <c r="FM502"/>
      <c r="FN502"/>
      <c r="FO502"/>
      <c r="FP502"/>
      <c r="FQ502"/>
      <c r="FR502"/>
      <c r="FS502"/>
      <c r="FT502"/>
      <c r="FU502"/>
      <c r="FV502"/>
      <c r="FW502"/>
      <c r="FX502"/>
      <c r="FY502"/>
      <c r="FZ502"/>
      <c r="GA502"/>
      <c r="GB502"/>
      <c r="GC502"/>
      <c r="GD502"/>
      <c r="GE502"/>
      <c r="GF502"/>
      <c r="GG502"/>
      <c r="GH502"/>
      <c r="GI502"/>
      <c r="GJ502"/>
      <c r="GK502"/>
      <c r="GL502"/>
      <c r="GM502"/>
      <c r="GN502"/>
      <c r="GO502"/>
      <c r="GP502"/>
      <c r="GQ502"/>
      <c r="GR502"/>
      <c r="GS502"/>
      <c r="GT502"/>
      <c r="GU502"/>
      <c r="GV502"/>
      <c r="GW502"/>
      <c r="GX502"/>
    </row>
    <row r="503" spans="1:206" s="233" customFormat="1" x14ac:dyDescent="0.25">
      <c r="A503" s="31" t="s">
        <v>1340</v>
      </c>
      <c r="B503" s="275" t="s">
        <v>1399</v>
      </c>
      <c r="C503" s="9" t="s">
        <v>1468</v>
      </c>
      <c r="D503" s="9" t="s">
        <v>16</v>
      </c>
      <c r="E503" s="276"/>
      <c r="F503" s="9"/>
      <c r="G503" s="9"/>
      <c r="H503" s="9">
        <v>6</v>
      </c>
      <c r="I503" s="9"/>
      <c r="J503" s="9"/>
      <c r="K503" s="9">
        <v>3</v>
      </c>
      <c r="L503" s="275"/>
      <c r="M503" s="9"/>
      <c r="N503" s="277"/>
      <c r="O503" s="277"/>
      <c r="P503" s="278">
        <v>6</v>
      </c>
      <c r="Q503" s="279" t="s">
        <v>4</v>
      </c>
      <c r="R503" s="280"/>
      <c r="S503" s="277"/>
      <c r="T503" s="281"/>
      <c r="U503" s="9"/>
      <c r="V503" s="9"/>
      <c r="W503" s="9">
        <v>1</v>
      </c>
      <c r="X503" s="9"/>
      <c r="Y503" s="9"/>
      <c r="Z503" s="9"/>
      <c r="AA503" s="9"/>
      <c r="AB503" s="9"/>
      <c r="AC503" s="9"/>
      <c r="AD503" s="9"/>
      <c r="AE503" s="9"/>
      <c r="AF503" s="9"/>
      <c r="AG503" s="9"/>
      <c r="AH503" s="9"/>
      <c r="AI503" s="282"/>
      <c r="AJ503" s="31" t="s">
        <v>861</v>
      </c>
      <c r="AK503" s="275" t="s">
        <v>1550</v>
      </c>
      <c r="AL503" s="280"/>
      <c r="AM503"/>
      <c r="AN503"/>
      <c r="AO503"/>
      <c r="AP503"/>
      <c r="AQ503"/>
      <c r="AR503"/>
      <c r="AS503"/>
      <c r="AT503"/>
      <c r="AU503"/>
      <c r="AV503"/>
      <c r="AW503"/>
      <c r="AX503"/>
      <c r="AY503"/>
      <c r="AZ503"/>
      <c r="BA503"/>
      <c r="BB503"/>
      <c r="BC503"/>
      <c r="BD503"/>
      <c r="BE503"/>
      <c r="BF503"/>
      <c r="BG503"/>
      <c r="BH503"/>
      <c r="BI503"/>
      <c r="BJ503"/>
      <c r="BK503"/>
      <c r="BL503"/>
      <c r="BM503"/>
      <c r="BN503"/>
      <c r="BO503"/>
      <c r="BP503"/>
      <c r="BQ503"/>
      <c r="BR503"/>
      <c r="BS503"/>
      <c r="BT503"/>
      <c r="BU503"/>
      <c r="BV503"/>
      <c r="BW503"/>
      <c r="BX503"/>
      <c r="BY503"/>
      <c r="BZ503"/>
      <c r="CA503"/>
      <c r="CB503"/>
      <c r="CC503"/>
      <c r="CD503"/>
      <c r="CE503"/>
      <c r="CF503"/>
      <c r="CG503"/>
      <c r="CH503"/>
      <c r="CI503"/>
      <c r="CJ503"/>
      <c r="CK503"/>
      <c r="CL503"/>
      <c r="CM503"/>
      <c r="CN503"/>
      <c r="CO503"/>
      <c r="CP503"/>
      <c r="CQ503"/>
      <c r="CR503"/>
      <c r="CS503"/>
      <c r="CT503"/>
      <c r="CU503"/>
      <c r="CV503"/>
      <c r="CW503"/>
      <c r="CX503"/>
      <c r="CY503"/>
      <c r="CZ503"/>
      <c r="DA503"/>
      <c r="DB503"/>
      <c r="DC503"/>
      <c r="DD503"/>
      <c r="DE503"/>
      <c r="DF503"/>
      <c r="DG503"/>
      <c r="DH503"/>
      <c r="DI503"/>
      <c r="DJ503"/>
      <c r="DK503"/>
      <c r="DL503"/>
      <c r="DM503"/>
      <c r="DN503"/>
      <c r="DO503"/>
      <c r="DP503"/>
      <c r="DQ503"/>
      <c r="DR503"/>
      <c r="DS503"/>
      <c r="DT503"/>
      <c r="DU503"/>
      <c r="DV503"/>
      <c r="DW503"/>
      <c r="DX503"/>
      <c r="DY503"/>
      <c r="DZ503"/>
      <c r="EA503"/>
      <c r="EB503"/>
      <c r="EC503"/>
      <c r="ED503"/>
      <c r="EE503"/>
      <c r="EF503"/>
      <c r="EG503"/>
      <c r="EH503"/>
      <c r="EI503"/>
      <c r="EJ503"/>
      <c r="EK503"/>
      <c r="EL503"/>
      <c r="EM503"/>
      <c r="EN503"/>
      <c r="EO503"/>
      <c r="EP503"/>
      <c r="EQ503"/>
      <c r="ER503"/>
      <c r="ES503"/>
      <c r="ET503"/>
      <c r="EU503"/>
      <c r="EV503"/>
      <c r="EW503"/>
      <c r="EX503"/>
      <c r="EY503"/>
      <c r="EZ503"/>
      <c r="FA503"/>
      <c r="FB503"/>
      <c r="FC503"/>
      <c r="FD503"/>
      <c r="FE503"/>
      <c r="FF503"/>
      <c r="FG503"/>
      <c r="FH503"/>
      <c r="FI503"/>
      <c r="FJ503"/>
      <c r="FK503"/>
      <c r="FL503"/>
      <c r="FM503"/>
      <c r="FN503"/>
      <c r="FO503"/>
      <c r="FP503"/>
      <c r="FQ503"/>
      <c r="FR503"/>
      <c r="FS503"/>
      <c r="FT503"/>
      <c r="FU503"/>
      <c r="FV503"/>
      <c r="FW503"/>
      <c r="FX503"/>
      <c r="FY503"/>
      <c r="FZ503"/>
      <c r="GA503"/>
      <c r="GB503"/>
      <c r="GC503"/>
      <c r="GD503"/>
      <c r="GE503"/>
      <c r="GF503"/>
      <c r="GG503"/>
      <c r="GH503"/>
      <c r="GI503"/>
      <c r="GJ503"/>
      <c r="GK503"/>
      <c r="GL503"/>
      <c r="GM503"/>
      <c r="GN503"/>
      <c r="GO503"/>
      <c r="GP503"/>
      <c r="GQ503"/>
      <c r="GR503"/>
      <c r="GS503"/>
      <c r="GT503"/>
      <c r="GU503"/>
      <c r="GV503"/>
      <c r="GW503"/>
      <c r="GX503"/>
    </row>
    <row r="504" spans="1:206" s="233" customFormat="1" ht="45" x14ac:dyDescent="0.25">
      <c r="A504" s="31" t="s">
        <v>1696</v>
      </c>
      <c r="B504" s="275" t="s">
        <v>321</v>
      </c>
      <c r="C504" s="9" t="s">
        <v>1936</v>
      </c>
      <c r="D504" s="9" t="s">
        <v>15</v>
      </c>
      <c r="E504" s="276"/>
      <c r="F504" s="9" t="s">
        <v>3</v>
      </c>
      <c r="G504" s="9" t="s">
        <v>19</v>
      </c>
      <c r="H504" s="9"/>
      <c r="I504" s="9">
        <v>3</v>
      </c>
      <c r="J504" s="9"/>
      <c r="K504" s="9"/>
      <c r="L504" s="275" t="s">
        <v>2053</v>
      </c>
      <c r="M504" s="9"/>
      <c r="N504" s="277"/>
      <c r="O504" s="277"/>
      <c r="P504" s="278">
        <v>0</v>
      </c>
      <c r="Q504" s="279" t="s">
        <v>4</v>
      </c>
      <c r="R504" s="280" t="s">
        <v>3</v>
      </c>
      <c r="S504" s="277"/>
      <c r="T504" s="281">
        <v>2</v>
      </c>
      <c r="U504" s="9">
        <v>2</v>
      </c>
      <c r="V504" s="9"/>
      <c r="W504" s="9">
        <v>2</v>
      </c>
      <c r="X504" s="9">
        <v>2</v>
      </c>
      <c r="Y504" s="9"/>
      <c r="Z504" s="9">
        <v>2</v>
      </c>
      <c r="AA504" s="9"/>
      <c r="AB504" s="9">
        <v>2</v>
      </c>
      <c r="AC504" s="9"/>
      <c r="AD504" s="9"/>
      <c r="AE504" s="9"/>
      <c r="AF504" s="9">
        <v>2</v>
      </c>
      <c r="AG504" s="9"/>
      <c r="AH504" s="9">
        <v>2</v>
      </c>
      <c r="AI504" s="282"/>
      <c r="AJ504" s="31" t="s">
        <v>2089</v>
      </c>
      <c r="AK504" s="275"/>
      <c r="AL504" s="280"/>
      <c r="AM504"/>
      <c r="AN504"/>
      <c r="AO504"/>
      <c r="AP504"/>
      <c r="AQ504"/>
      <c r="AR504"/>
      <c r="AS504"/>
      <c r="AT504"/>
      <c r="AU504"/>
      <c r="AV504"/>
      <c r="AW504"/>
      <c r="AX504"/>
      <c r="AY504"/>
      <c r="AZ504"/>
      <c r="BA504"/>
      <c r="BB504"/>
      <c r="BC504"/>
      <c r="BD504"/>
      <c r="BE504"/>
      <c r="BF504"/>
      <c r="BG504"/>
      <c r="BH504"/>
      <c r="BI504"/>
      <c r="BJ504"/>
      <c r="BK504"/>
      <c r="BL504"/>
      <c r="BM504"/>
      <c r="BN504"/>
      <c r="BO504"/>
      <c r="BP504"/>
      <c r="BQ504"/>
      <c r="BR504"/>
      <c r="BS504"/>
      <c r="BT504"/>
      <c r="BU504"/>
      <c r="BV504"/>
      <c r="BW504"/>
      <c r="BX504"/>
      <c r="BY504"/>
      <c r="BZ504"/>
      <c r="CA504"/>
      <c r="CB504"/>
      <c r="CC504"/>
      <c r="CD504"/>
      <c r="CE504"/>
      <c r="CF504"/>
      <c r="CG504"/>
      <c r="CH504"/>
      <c r="CI504"/>
      <c r="CJ504"/>
      <c r="CK504"/>
      <c r="CL504"/>
      <c r="CM504"/>
      <c r="CN504"/>
      <c r="CO504"/>
      <c r="CP504"/>
      <c r="CQ504"/>
      <c r="CR504"/>
      <c r="CS504"/>
      <c r="CT504"/>
      <c r="CU504"/>
      <c r="CV504"/>
      <c r="CW504"/>
      <c r="CX504"/>
      <c r="CY504"/>
      <c r="CZ504"/>
      <c r="DA504"/>
      <c r="DB504"/>
      <c r="DC504"/>
      <c r="DD504"/>
      <c r="DE504"/>
      <c r="DF504"/>
      <c r="DG504"/>
      <c r="DH504"/>
      <c r="DI504"/>
      <c r="DJ504"/>
      <c r="DK504"/>
      <c r="DL504"/>
      <c r="DM504"/>
      <c r="DN504"/>
      <c r="DO504"/>
      <c r="DP504"/>
      <c r="DQ504"/>
      <c r="DR504"/>
      <c r="DS504"/>
      <c r="DT504"/>
      <c r="DU504"/>
      <c r="DV504"/>
      <c r="DW504"/>
      <c r="DX504"/>
      <c r="DY504"/>
      <c r="DZ504"/>
      <c r="EA504"/>
      <c r="EB504"/>
      <c r="EC504"/>
      <c r="ED504"/>
      <c r="EE504"/>
      <c r="EF504"/>
      <c r="EG504"/>
      <c r="EH504"/>
      <c r="EI504"/>
      <c r="EJ504"/>
      <c r="EK504"/>
      <c r="EL504"/>
      <c r="EM504"/>
      <c r="EN504"/>
      <c r="EO504"/>
      <c r="EP504"/>
      <c r="EQ504"/>
      <c r="ER504"/>
      <c r="ES504"/>
      <c r="ET504"/>
      <c r="EU504"/>
      <c r="EV504"/>
      <c r="EW504"/>
      <c r="EX504"/>
      <c r="EY504"/>
      <c r="EZ504"/>
      <c r="FA504"/>
      <c r="FB504"/>
      <c r="FC504"/>
      <c r="FD504"/>
      <c r="FE504"/>
      <c r="FF504"/>
      <c r="FG504"/>
      <c r="FH504"/>
      <c r="FI504"/>
      <c r="FJ504"/>
      <c r="FK504"/>
      <c r="FL504"/>
      <c r="FM504"/>
      <c r="FN504"/>
      <c r="FO504"/>
      <c r="FP504"/>
      <c r="FQ504"/>
      <c r="FR504"/>
      <c r="FS504"/>
      <c r="FT504"/>
      <c r="FU504"/>
      <c r="FV504"/>
      <c r="FW504"/>
      <c r="FX504"/>
      <c r="FY504"/>
      <c r="FZ504"/>
      <c r="GA504"/>
      <c r="GB504"/>
      <c r="GC504"/>
      <c r="GD504"/>
      <c r="GE504"/>
      <c r="GF504"/>
      <c r="GG504"/>
      <c r="GH504"/>
      <c r="GI504"/>
      <c r="GJ504"/>
      <c r="GK504"/>
      <c r="GL504"/>
      <c r="GM504"/>
      <c r="GN504"/>
      <c r="GO504"/>
      <c r="GP504"/>
      <c r="GQ504"/>
      <c r="GR504"/>
      <c r="GS504"/>
      <c r="GT504"/>
      <c r="GU504"/>
      <c r="GV504"/>
      <c r="GW504"/>
      <c r="GX504"/>
    </row>
    <row r="505" spans="1:206" s="233" customFormat="1" x14ac:dyDescent="0.25">
      <c r="A505" s="31" t="s">
        <v>684</v>
      </c>
      <c r="B505" s="275" t="s">
        <v>379</v>
      </c>
      <c r="C505" s="9" t="s">
        <v>1938</v>
      </c>
      <c r="D505" s="9" t="s">
        <v>15</v>
      </c>
      <c r="E505" s="276"/>
      <c r="F505" s="9"/>
      <c r="G505" s="9"/>
      <c r="H505" s="9">
        <v>20</v>
      </c>
      <c r="I505" s="9"/>
      <c r="J505" s="9">
        <v>6</v>
      </c>
      <c r="K505" s="9">
        <v>2</v>
      </c>
      <c r="L505" s="275"/>
      <c r="M505" s="9"/>
      <c r="N505" s="277"/>
      <c r="O505" s="277"/>
      <c r="P505" s="278">
        <v>5</v>
      </c>
      <c r="Q505" s="279" t="s">
        <v>4</v>
      </c>
      <c r="R505" s="280" t="s">
        <v>261</v>
      </c>
      <c r="S505" s="277"/>
      <c r="T505" s="281"/>
      <c r="U505" s="9"/>
      <c r="V505" s="9"/>
      <c r="W505" s="9"/>
      <c r="X505" s="9">
        <v>2</v>
      </c>
      <c r="Y505" s="9"/>
      <c r="Z505" s="9">
        <v>2</v>
      </c>
      <c r="AA505" s="9"/>
      <c r="AB505" s="9"/>
      <c r="AC505" s="9"/>
      <c r="AD505" s="9"/>
      <c r="AE505" s="9"/>
      <c r="AF505" s="9"/>
      <c r="AG505" s="9"/>
      <c r="AH505" s="9"/>
      <c r="AI505" s="282"/>
      <c r="AJ505" s="31" t="s">
        <v>797</v>
      </c>
      <c r="AK505" s="275" t="s">
        <v>856</v>
      </c>
      <c r="AL505" s="280"/>
      <c r="AM505"/>
      <c r="AN505"/>
      <c r="AO505"/>
      <c r="AP505"/>
      <c r="AQ505"/>
      <c r="AR505"/>
      <c r="AS505"/>
      <c r="AT505"/>
      <c r="AU505"/>
      <c r="AV505"/>
      <c r="AW505"/>
      <c r="AX505"/>
      <c r="AY505"/>
      <c r="AZ505"/>
      <c r="BA505"/>
      <c r="BB505"/>
      <c r="BC505"/>
      <c r="BD505"/>
      <c r="BE505"/>
      <c r="BF505"/>
      <c r="BG505"/>
      <c r="BH505"/>
      <c r="BI505"/>
      <c r="BJ505"/>
      <c r="BK505"/>
      <c r="BL505"/>
      <c r="BM505"/>
      <c r="BN505"/>
      <c r="BO505"/>
      <c r="BP505"/>
      <c r="BQ505"/>
      <c r="BR505"/>
      <c r="BS505"/>
      <c r="BT505"/>
      <c r="BU505"/>
      <c r="BV505"/>
      <c r="BW505"/>
      <c r="BX505"/>
      <c r="BY505"/>
      <c r="BZ505"/>
      <c r="CA505"/>
      <c r="CB505"/>
      <c r="CC505"/>
      <c r="CD505"/>
      <c r="CE505"/>
      <c r="CF505"/>
      <c r="CG505"/>
      <c r="CH505"/>
      <c r="CI505"/>
      <c r="CJ505"/>
      <c r="CK505"/>
      <c r="CL505"/>
      <c r="CM505"/>
      <c r="CN505"/>
      <c r="CO505"/>
      <c r="CP505"/>
      <c r="CQ505"/>
      <c r="CR505"/>
      <c r="CS505"/>
      <c r="CT505"/>
      <c r="CU505"/>
      <c r="CV505"/>
      <c r="CW505"/>
      <c r="CX505"/>
      <c r="CY505"/>
      <c r="CZ505"/>
      <c r="DA505"/>
      <c r="DB505"/>
      <c r="DC505"/>
      <c r="DD505"/>
      <c r="DE505"/>
      <c r="DF505"/>
      <c r="DG505"/>
      <c r="DH505"/>
      <c r="DI505"/>
      <c r="DJ505"/>
      <c r="DK505"/>
      <c r="DL505"/>
      <c r="DM505"/>
      <c r="DN505"/>
      <c r="DO505"/>
      <c r="DP505"/>
      <c r="DQ505"/>
      <c r="DR505"/>
      <c r="DS505"/>
      <c r="DT505"/>
      <c r="DU505"/>
      <c r="DV505"/>
      <c r="DW505"/>
      <c r="DX505"/>
      <c r="DY505"/>
      <c r="DZ505"/>
      <c r="EA505"/>
      <c r="EB505"/>
      <c r="EC505"/>
      <c r="ED505"/>
      <c r="EE505"/>
      <c r="EF505"/>
      <c r="EG505"/>
      <c r="EH505"/>
      <c r="EI505"/>
      <c r="EJ505"/>
      <c r="EK505"/>
      <c r="EL505"/>
      <c r="EM505"/>
      <c r="EN505"/>
      <c r="EO505"/>
      <c r="EP505"/>
      <c r="EQ505"/>
      <c r="ER505"/>
      <c r="ES505"/>
      <c r="ET505"/>
      <c r="EU505"/>
      <c r="EV505"/>
      <c r="EW505"/>
      <c r="EX505"/>
      <c r="EY505"/>
      <c r="EZ505"/>
      <c r="FA505"/>
      <c r="FB505"/>
      <c r="FC505"/>
      <c r="FD505"/>
      <c r="FE505"/>
      <c r="FF505"/>
      <c r="FG505"/>
      <c r="FH505"/>
      <c r="FI505"/>
      <c r="FJ505"/>
      <c r="FK505"/>
      <c r="FL505"/>
      <c r="FM505"/>
      <c r="FN505"/>
      <c r="FO505"/>
      <c r="FP505"/>
      <c r="FQ505"/>
      <c r="FR505"/>
      <c r="FS505"/>
      <c r="FT505"/>
      <c r="FU505"/>
      <c r="FV505"/>
      <c r="FW505"/>
      <c r="FX505"/>
      <c r="FY505"/>
      <c r="FZ505"/>
      <c r="GA505"/>
      <c r="GB505"/>
      <c r="GC505"/>
      <c r="GD505"/>
      <c r="GE505"/>
      <c r="GF505"/>
      <c r="GG505"/>
      <c r="GH505"/>
      <c r="GI505"/>
      <c r="GJ505"/>
      <c r="GK505"/>
      <c r="GL505"/>
      <c r="GM505"/>
      <c r="GN505"/>
      <c r="GO505"/>
      <c r="GP505"/>
      <c r="GQ505"/>
      <c r="GR505"/>
      <c r="GS505"/>
      <c r="GT505"/>
      <c r="GU505"/>
      <c r="GV505"/>
      <c r="GW505"/>
      <c r="GX505"/>
    </row>
    <row r="506" spans="1:206" s="233" customFormat="1" ht="30" x14ac:dyDescent="0.25">
      <c r="A506" s="31" t="s">
        <v>1247</v>
      </c>
      <c r="B506" s="275" t="s">
        <v>946</v>
      </c>
      <c r="C506" s="9" t="s">
        <v>1119</v>
      </c>
      <c r="D506" s="9"/>
      <c r="E506" s="276"/>
      <c r="F506" s="9"/>
      <c r="G506" s="9"/>
      <c r="H506" s="9"/>
      <c r="I506" s="9"/>
      <c r="J506" s="9"/>
      <c r="K506" s="9"/>
      <c r="L506" s="275"/>
      <c r="M506" s="9"/>
      <c r="N506" s="277"/>
      <c r="O506" s="277"/>
      <c r="P506" s="278"/>
      <c r="Q506" s="279">
        <v>45101</v>
      </c>
      <c r="R506" s="280"/>
      <c r="S506" s="277"/>
      <c r="T506" s="281"/>
      <c r="U506" s="9"/>
      <c r="V506" s="9"/>
      <c r="W506" s="9"/>
      <c r="X506" s="9"/>
      <c r="Y506" s="9"/>
      <c r="Z506" s="9"/>
      <c r="AA506" s="9"/>
      <c r="AB506" s="9"/>
      <c r="AC506" s="9"/>
      <c r="AD506" s="9"/>
      <c r="AE506" s="9"/>
      <c r="AF506" s="9"/>
      <c r="AG506" s="9"/>
      <c r="AH506" s="9"/>
      <c r="AI506" s="282"/>
      <c r="AJ506" s="31" t="s">
        <v>905</v>
      </c>
      <c r="AK506" s="275"/>
      <c r="AL506" s="280"/>
      <c r="AM506"/>
      <c r="AN506"/>
      <c r="AO506"/>
      <c r="AP506"/>
      <c r="AQ506"/>
      <c r="AR506"/>
      <c r="AS506"/>
      <c r="AT506"/>
      <c r="AU506"/>
      <c r="AV506"/>
      <c r="AW506"/>
      <c r="AX506"/>
      <c r="AY506"/>
      <c r="AZ506"/>
      <c r="BA506"/>
      <c r="BB506"/>
      <c r="BC506"/>
      <c r="BD506"/>
      <c r="BE506"/>
      <c r="BF506"/>
      <c r="BG506"/>
      <c r="BH506"/>
      <c r="BI506"/>
      <c r="BJ506"/>
      <c r="BK506"/>
      <c r="BL506"/>
      <c r="BM506"/>
      <c r="BN506"/>
      <c r="BO506"/>
      <c r="BP506"/>
      <c r="BQ506"/>
      <c r="BR506"/>
      <c r="BS506"/>
      <c r="BT506"/>
      <c r="BU506"/>
      <c r="BV506"/>
      <c r="BW506"/>
      <c r="BX506"/>
      <c r="BY506"/>
      <c r="BZ506"/>
      <c r="CA506"/>
      <c r="CB506"/>
      <c r="CC506"/>
      <c r="CD506"/>
      <c r="CE506"/>
      <c r="CF506"/>
      <c r="CG506"/>
      <c r="CH506"/>
      <c r="CI506"/>
      <c r="CJ506"/>
      <c r="CK506"/>
      <c r="CL506"/>
      <c r="CM506"/>
      <c r="CN506"/>
      <c r="CO506"/>
      <c r="CP506"/>
      <c r="CQ506"/>
      <c r="CR506"/>
      <c r="CS506"/>
      <c r="CT506"/>
      <c r="CU506"/>
      <c r="CV506"/>
      <c r="CW506"/>
      <c r="CX506"/>
      <c r="CY506"/>
      <c r="CZ506"/>
      <c r="DA506"/>
      <c r="DB506"/>
      <c r="DC506"/>
      <c r="DD506"/>
      <c r="DE506"/>
      <c r="DF506"/>
      <c r="DG506"/>
      <c r="DH506"/>
      <c r="DI506"/>
      <c r="DJ506"/>
      <c r="DK506"/>
      <c r="DL506"/>
      <c r="DM506"/>
      <c r="DN506"/>
      <c r="DO506"/>
      <c r="DP506"/>
      <c r="DQ506"/>
      <c r="DR506"/>
      <c r="DS506"/>
      <c r="DT506"/>
      <c r="DU506"/>
      <c r="DV506"/>
      <c r="DW506"/>
      <c r="DX506"/>
      <c r="DY506"/>
      <c r="DZ506"/>
      <c r="EA506"/>
      <c r="EB506"/>
      <c r="EC506"/>
      <c r="ED506"/>
      <c r="EE506"/>
      <c r="EF506"/>
      <c r="EG506"/>
      <c r="EH506"/>
      <c r="EI506"/>
      <c r="EJ506"/>
      <c r="EK506"/>
      <c r="EL506"/>
      <c r="EM506"/>
      <c r="EN506"/>
      <c r="EO506"/>
      <c r="EP506"/>
      <c r="EQ506"/>
      <c r="ER506"/>
      <c r="ES506"/>
      <c r="ET506"/>
      <c r="EU506"/>
      <c r="EV506"/>
      <c r="EW506"/>
      <c r="EX506"/>
      <c r="EY506"/>
      <c r="EZ506"/>
      <c r="FA506"/>
      <c r="FB506"/>
      <c r="FC506"/>
      <c r="FD506"/>
      <c r="FE506"/>
      <c r="FF506"/>
      <c r="FG506"/>
      <c r="FH506"/>
      <c r="FI506"/>
      <c r="FJ506"/>
      <c r="FK506"/>
      <c r="FL506"/>
      <c r="FM506"/>
      <c r="FN506"/>
      <c r="FO506"/>
      <c r="FP506"/>
      <c r="FQ506"/>
      <c r="FR506"/>
      <c r="FS506"/>
      <c r="FT506"/>
      <c r="FU506"/>
      <c r="FV506"/>
      <c r="FW506"/>
      <c r="FX506"/>
      <c r="FY506"/>
      <c r="FZ506"/>
      <c r="GA506"/>
      <c r="GB506"/>
      <c r="GC506"/>
      <c r="GD506"/>
      <c r="GE506"/>
      <c r="GF506"/>
      <c r="GG506"/>
      <c r="GH506"/>
      <c r="GI506"/>
      <c r="GJ506"/>
      <c r="GK506"/>
      <c r="GL506"/>
      <c r="GM506"/>
      <c r="GN506"/>
      <c r="GO506"/>
      <c r="GP506"/>
      <c r="GQ506"/>
      <c r="GR506"/>
      <c r="GS506"/>
      <c r="GT506"/>
      <c r="GU506"/>
      <c r="GV506"/>
      <c r="GW506"/>
      <c r="GX506"/>
    </row>
    <row r="507" spans="1:206" s="233" customFormat="1" ht="45" x14ac:dyDescent="0.25">
      <c r="A507" s="31" t="s">
        <v>2156</v>
      </c>
      <c r="B507" s="275" t="s">
        <v>299</v>
      </c>
      <c r="C507" s="9" t="s">
        <v>1120</v>
      </c>
      <c r="D507" s="9"/>
      <c r="E507" s="276"/>
      <c r="F507" s="9"/>
      <c r="G507" s="9"/>
      <c r="H507" s="9"/>
      <c r="I507" s="9"/>
      <c r="J507" s="9"/>
      <c r="K507" s="9"/>
      <c r="L507" s="275"/>
      <c r="M507" s="9"/>
      <c r="N507" s="277"/>
      <c r="O507" s="277"/>
      <c r="P507" s="278"/>
      <c r="Q507" s="279">
        <v>45101</v>
      </c>
      <c r="R507" s="280"/>
      <c r="S507" s="277"/>
      <c r="T507" s="281"/>
      <c r="U507" s="9"/>
      <c r="V507" s="9"/>
      <c r="W507" s="9"/>
      <c r="X507" s="9"/>
      <c r="Y507" s="9"/>
      <c r="Z507" s="9"/>
      <c r="AA507" s="9"/>
      <c r="AB507" s="9"/>
      <c r="AC507" s="9"/>
      <c r="AD507" s="9"/>
      <c r="AE507" s="9"/>
      <c r="AF507" s="9"/>
      <c r="AG507" s="9"/>
      <c r="AH507" s="9"/>
      <c r="AI507" s="282"/>
      <c r="AJ507" s="31" t="s">
        <v>905</v>
      </c>
      <c r="AK507" s="275"/>
      <c r="AL507" s="280"/>
      <c r="AM507"/>
      <c r="AN507"/>
      <c r="AO507"/>
      <c r="AP507"/>
      <c r="AQ507"/>
      <c r="AR507"/>
      <c r="AS507"/>
      <c r="AT507"/>
      <c r="AU507"/>
      <c r="AV507"/>
      <c r="AW507"/>
      <c r="AX507"/>
      <c r="AY507"/>
      <c r="AZ507"/>
      <c r="BA507"/>
      <c r="BB507"/>
      <c r="BC507"/>
      <c r="BD507"/>
      <c r="BE507"/>
      <c r="BF507"/>
      <c r="BG507"/>
      <c r="BH507"/>
      <c r="BI507"/>
      <c r="BJ507"/>
      <c r="BK507"/>
      <c r="BL507"/>
      <c r="BM507"/>
      <c r="BN507"/>
      <c r="BO507"/>
      <c r="BP507"/>
      <c r="BQ507"/>
      <c r="BR507"/>
      <c r="BS507"/>
      <c r="BT507"/>
      <c r="BU507"/>
      <c r="BV507"/>
      <c r="BW507"/>
      <c r="BX507"/>
      <c r="BY507"/>
      <c r="BZ507"/>
      <c r="CA507"/>
      <c r="CB507"/>
      <c r="CC507"/>
      <c r="CD507"/>
      <c r="CE507"/>
      <c r="CF507"/>
      <c r="CG507"/>
      <c r="CH507"/>
      <c r="CI507"/>
      <c r="CJ507"/>
      <c r="CK507"/>
      <c r="CL507"/>
      <c r="CM507"/>
      <c r="CN507"/>
      <c r="CO507"/>
      <c r="CP507"/>
      <c r="CQ507"/>
      <c r="CR507"/>
      <c r="CS507"/>
      <c r="CT507"/>
      <c r="CU507"/>
      <c r="CV507"/>
      <c r="CW507"/>
      <c r="CX507"/>
      <c r="CY507"/>
      <c r="CZ507"/>
      <c r="DA507"/>
      <c r="DB507"/>
      <c r="DC507"/>
      <c r="DD507"/>
      <c r="DE507"/>
      <c r="DF507"/>
      <c r="DG507"/>
      <c r="DH507"/>
      <c r="DI507"/>
      <c r="DJ507"/>
      <c r="DK507"/>
      <c r="DL507"/>
      <c r="DM507"/>
      <c r="DN507"/>
      <c r="DO507"/>
      <c r="DP507"/>
      <c r="DQ507"/>
      <c r="DR507"/>
      <c r="DS507"/>
      <c r="DT507"/>
      <c r="DU507"/>
      <c r="DV507"/>
      <c r="DW507"/>
      <c r="DX507"/>
      <c r="DY507"/>
      <c r="DZ507"/>
      <c r="EA507"/>
      <c r="EB507"/>
      <c r="EC507"/>
      <c r="ED507"/>
      <c r="EE507"/>
      <c r="EF507"/>
      <c r="EG507"/>
      <c r="EH507"/>
      <c r="EI507"/>
      <c r="EJ507"/>
      <c r="EK507"/>
      <c r="EL507"/>
      <c r="EM507"/>
      <c r="EN507"/>
      <c r="EO507"/>
      <c r="EP507"/>
      <c r="EQ507"/>
      <c r="ER507"/>
      <c r="ES507"/>
      <c r="ET507"/>
      <c r="EU507"/>
      <c r="EV507"/>
      <c r="EW507"/>
      <c r="EX507"/>
      <c r="EY507"/>
      <c r="EZ507"/>
      <c r="FA507"/>
      <c r="FB507"/>
      <c r="FC507"/>
      <c r="FD507"/>
      <c r="FE507"/>
      <c r="FF507"/>
      <c r="FG507"/>
      <c r="FH507"/>
      <c r="FI507"/>
      <c r="FJ507"/>
      <c r="FK507"/>
      <c r="FL507"/>
      <c r="FM507"/>
      <c r="FN507"/>
      <c r="FO507"/>
      <c r="FP507"/>
      <c r="FQ507"/>
      <c r="FR507"/>
      <c r="FS507"/>
      <c r="FT507"/>
      <c r="FU507"/>
      <c r="FV507"/>
      <c r="FW507"/>
      <c r="FX507"/>
      <c r="FY507"/>
      <c r="FZ507"/>
      <c r="GA507"/>
      <c r="GB507"/>
      <c r="GC507"/>
      <c r="GD507"/>
      <c r="GE507"/>
      <c r="GF507"/>
      <c r="GG507"/>
      <c r="GH507"/>
      <c r="GI507"/>
      <c r="GJ507"/>
      <c r="GK507"/>
      <c r="GL507"/>
      <c r="GM507"/>
      <c r="GN507"/>
      <c r="GO507"/>
      <c r="GP507"/>
      <c r="GQ507"/>
      <c r="GR507"/>
      <c r="GS507"/>
      <c r="GT507"/>
      <c r="GU507"/>
      <c r="GV507"/>
      <c r="GW507"/>
      <c r="GX507"/>
    </row>
    <row r="508" spans="1:206" s="233" customFormat="1" x14ac:dyDescent="0.25">
      <c r="A508" s="31" t="s">
        <v>2157</v>
      </c>
      <c r="B508" s="275" t="s">
        <v>280</v>
      </c>
      <c r="C508" s="9" t="s">
        <v>1937</v>
      </c>
      <c r="D508" s="9" t="s">
        <v>15</v>
      </c>
      <c r="E508" s="276"/>
      <c r="F508" s="9"/>
      <c r="G508" s="9"/>
      <c r="H508" s="9">
        <v>20</v>
      </c>
      <c r="I508" s="9"/>
      <c r="J508" s="9">
        <v>6</v>
      </c>
      <c r="K508" s="9">
        <v>2</v>
      </c>
      <c r="L508" s="275"/>
      <c r="M508" s="9"/>
      <c r="N508" s="277"/>
      <c r="O508" s="277"/>
      <c r="P508" s="278">
        <v>5</v>
      </c>
      <c r="Q508" s="279" t="s">
        <v>4</v>
      </c>
      <c r="R508" s="280" t="s">
        <v>261</v>
      </c>
      <c r="S508" s="277"/>
      <c r="T508" s="281"/>
      <c r="U508" s="9"/>
      <c r="V508" s="9"/>
      <c r="W508" s="9"/>
      <c r="X508" s="9">
        <v>2</v>
      </c>
      <c r="Y508" s="9"/>
      <c r="Z508" s="9">
        <v>2</v>
      </c>
      <c r="AA508" s="9"/>
      <c r="AB508" s="9"/>
      <c r="AC508" s="9"/>
      <c r="AD508" s="9"/>
      <c r="AE508" s="9"/>
      <c r="AF508" s="9"/>
      <c r="AG508" s="9"/>
      <c r="AH508" s="9"/>
      <c r="AI508" s="282"/>
      <c r="AJ508" s="31" t="s">
        <v>797</v>
      </c>
      <c r="AK508" s="275" t="s">
        <v>856</v>
      </c>
      <c r="AL508" s="280"/>
      <c r="AM508"/>
      <c r="AN508"/>
      <c r="AO508"/>
      <c r="AP508"/>
      <c r="AQ508"/>
      <c r="AR508"/>
      <c r="AS508"/>
      <c r="AT508"/>
      <c r="AU508"/>
      <c r="AV508"/>
      <c r="AW508"/>
      <c r="AX508"/>
      <c r="AY508"/>
      <c r="AZ508"/>
      <c r="BA508"/>
      <c r="BB508"/>
      <c r="BC508"/>
      <c r="BD508"/>
      <c r="BE508"/>
      <c r="BF508"/>
      <c r="BG508"/>
      <c r="BH508"/>
      <c r="BI508"/>
      <c r="BJ508"/>
      <c r="BK508"/>
      <c r="BL508"/>
      <c r="BM508"/>
      <c r="BN508"/>
      <c r="BO508"/>
      <c r="BP508"/>
      <c r="BQ508"/>
      <c r="BR508"/>
      <c r="BS508"/>
      <c r="BT508"/>
      <c r="BU508"/>
      <c r="BV508"/>
      <c r="BW508"/>
      <c r="BX508"/>
      <c r="BY508"/>
      <c r="BZ508"/>
      <c r="CA508"/>
      <c r="CB508"/>
      <c r="CC508"/>
      <c r="CD508"/>
      <c r="CE508"/>
      <c r="CF508"/>
      <c r="CG508"/>
      <c r="CH508"/>
      <c r="CI508"/>
      <c r="CJ508"/>
      <c r="CK508"/>
      <c r="CL508"/>
      <c r="CM508"/>
      <c r="CN508"/>
      <c r="CO508"/>
      <c r="CP508"/>
      <c r="CQ508"/>
      <c r="CR508"/>
      <c r="CS508"/>
      <c r="CT508"/>
      <c r="CU508"/>
      <c r="CV508"/>
      <c r="CW508"/>
      <c r="CX508"/>
      <c r="CY508"/>
      <c r="CZ508"/>
      <c r="DA508"/>
      <c r="DB508"/>
      <c r="DC508"/>
      <c r="DD508"/>
      <c r="DE508"/>
      <c r="DF508"/>
      <c r="DG508"/>
      <c r="DH508"/>
      <c r="DI508"/>
      <c r="DJ508"/>
      <c r="DK508"/>
      <c r="DL508"/>
      <c r="DM508"/>
      <c r="DN508"/>
      <c r="DO508"/>
      <c r="DP508"/>
      <c r="DQ508"/>
      <c r="DR508"/>
      <c r="DS508"/>
      <c r="DT508"/>
      <c r="DU508"/>
      <c r="DV508"/>
      <c r="DW508"/>
      <c r="DX508"/>
      <c r="DY508"/>
      <c r="DZ508"/>
      <c r="EA508"/>
      <c r="EB508"/>
      <c r="EC508"/>
      <c r="ED508"/>
      <c r="EE508"/>
      <c r="EF508"/>
      <c r="EG508"/>
      <c r="EH508"/>
      <c r="EI508"/>
      <c r="EJ508"/>
      <c r="EK508"/>
      <c r="EL508"/>
      <c r="EM508"/>
      <c r="EN508"/>
      <c r="EO508"/>
      <c r="EP508"/>
      <c r="EQ508"/>
      <c r="ER508"/>
      <c r="ES508"/>
      <c r="ET508"/>
      <c r="EU508"/>
      <c r="EV508"/>
      <c r="EW508"/>
      <c r="EX508"/>
      <c r="EY508"/>
      <c r="EZ508"/>
      <c r="FA508"/>
      <c r="FB508"/>
      <c r="FC508"/>
      <c r="FD508"/>
      <c r="FE508"/>
      <c r="FF508"/>
      <c r="FG508"/>
      <c r="FH508"/>
      <c r="FI508"/>
      <c r="FJ508"/>
      <c r="FK508"/>
      <c r="FL508"/>
      <c r="FM508"/>
      <c r="FN508"/>
      <c r="FO508"/>
      <c r="FP508"/>
      <c r="FQ508"/>
      <c r="FR508"/>
      <c r="FS508"/>
      <c r="FT508"/>
      <c r="FU508"/>
      <c r="FV508"/>
      <c r="FW508"/>
      <c r="FX508"/>
      <c r="FY508"/>
      <c r="FZ508"/>
      <c r="GA508"/>
      <c r="GB508"/>
      <c r="GC508"/>
      <c r="GD508"/>
      <c r="GE508"/>
      <c r="GF508"/>
      <c r="GG508"/>
      <c r="GH508"/>
      <c r="GI508"/>
      <c r="GJ508"/>
      <c r="GK508"/>
      <c r="GL508"/>
      <c r="GM508"/>
      <c r="GN508"/>
      <c r="GO508"/>
      <c r="GP508"/>
      <c r="GQ508"/>
      <c r="GR508"/>
      <c r="GS508"/>
      <c r="GT508"/>
      <c r="GU508"/>
      <c r="GV508"/>
      <c r="GW508"/>
      <c r="GX508"/>
    </row>
    <row r="509" spans="1:206" s="233" customFormat="1" x14ac:dyDescent="0.25">
      <c r="A509" s="31" t="s">
        <v>1697</v>
      </c>
      <c r="B509" s="275" t="s">
        <v>273</v>
      </c>
      <c r="C509" s="9" t="s">
        <v>1939</v>
      </c>
      <c r="D509" s="9" t="s">
        <v>15</v>
      </c>
      <c r="E509" s="276"/>
      <c r="F509" s="9"/>
      <c r="G509" s="9"/>
      <c r="H509" s="9">
        <v>20</v>
      </c>
      <c r="I509" s="9"/>
      <c r="J509" s="9"/>
      <c r="K509" s="9">
        <v>2</v>
      </c>
      <c r="L509" s="275"/>
      <c r="M509" s="9"/>
      <c r="N509" s="277"/>
      <c r="O509" s="277"/>
      <c r="P509" s="278">
        <v>7</v>
      </c>
      <c r="Q509" s="279" t="s">
        <v>4</v>
      </c>
      <c r="R509" s="280"/>
      <c r="S509" s="277"/>
      <c r="T509" s="281"/>
      <c r="U509" s="9"/>
      <c r="V509" s="9"/>
      <c r="W509" s="9">
        <v>2</v>
      </c>
      <c r="X509" s="9"/>
      <c r="Y509" s="9"/>
      <c r="Z509" s="9"/>
      <c r="AA509" s="9"/>
      <c r="AB509" s="9">
        <v>2</v>
      </c>
      <c r="AC509" s="9"/>
      <c r="AD509" s="9"/>
      <c r="AE509" s="9"/>
      <c r="AF509" s="9"/>
      <c r="AG509" s="9"/>
      <c r="AH509" s="9"/>
      <c r="AI509" s="282"/>
      <c r="AJ509" s="31" t="s">
        <v>2087</v>
      </c>
      <c r="AK509" s="275"/>
      <c r="AL509" s="280"/>
      <c r="AM509"/>
      <c r="AN509"/>
      <c r="AO509"/>
      <c r="AP509"/>
      <c r="AQ509"/>
      <c r="AR509"/>
      <c r="AS509"/>
      <c r="AT509"/>
      <c r="AU509"/>
      <c r="AV509"/>
      <c r="AW509"/>
      <c r="AX509"/>
      <c r="AY509"/>
      <c r="AZ509"/>
      <c r="BA509"/>
      <c r="BB509"/>
      <c r="BC509"/>
      <c r="BD509"/>
      <c r="BE509"/>
      <c r="BF509"/>
      <c r="BG509"/>
      <c r="BH509"/>
      <c r="BI509"/>
      <c r="BJ509"/>
      <c r="BK509"/>
      <c r="BL509"/>
      <c r="BM509"/>
      <c r="BN509"/>
      <c r="BO509"/>
      <c r="BP509"/>
      <c r="BQ509"/>
      <c r="BR509"/>
      <c r="BS509"/>
      <c r="BT509"/>
      <c r="BU509"/>
      <c r="BV509"/>
      <c r="BW509"/>
      <c r="BX509"/>
      <c r="BY509"/>
      <c r="BZ509"/>
      <c r="CA509"/>
      <c r="CB509"/>
      <c r="CC509"/>
      <c r="CD509"/>
      <c r="CE509"/>
      <c r="CF509"/>
      <c r="CG509"/>
      <c r="CH509"/>
      <c r="CI509"/>
      <c r="CJ509"/>
      <c r="CK509"/>
      <c r="CL509"/>
      <c r="CM509"/>
      <c r="CN509"/>
      <c r="CO509"/>
      <c r="CP509"/>
      <c r="CQ509"/>
      <c r="CR509"/>
      <c r="CS509"/>
      <c r="CT509"/>
      <c r="CU509"/>
      <c r="CV509"/>
      <c r="CW509"/>
      <c r="CX509"/>
      <c r="CY509"/>
      <c r="CZ509"/>
      <c r="DA509"/>
      <c r="DB509"/>
      <c r="DC509"/>
      <c r="DD509"/>
      <c r="DE509"/>
      <c r="DF509"/>
      <c r="DG509"/>
      <c r="DH509"/>
      <c r="DI509"/>
      <c r="DJ509"/>
      <c r="DK509"/>
      <c r="DL509"/>
      <c r="DM509"/>
      <c r="DN509"/>
      <c r="DO509"/>
      <c r="DP509"/>
      <c r="DQ509"/>
      <c r="DR509"/>
      <c r="DS509"/>
      <c r="DT509"/>
      <c r="DU509"/>
      <c r="DV509"/>
      <c r="DW509"/>
      <c r="DX509"/>
      <c r="DY509"/>
      <c r="DZ509"/>
      <c r="EA509"/>
      <c r="EB509"/>
      <c r="EC509"/>
      <c r="ED509"/>
      <c r="EE509"/>
      <c r="EF509"/>
      <c r="EG509"/>
      <c r="EH509"/>
      <c r="EI509"/>
      <c r="EJ509"/>
      <c r="EK509"/>
      <c r="EL509"/>
      <c r="EM509"/>
      <c r="EN509"/>
      <c r="EO509"/>
      <c r="EP509"/>
      <c r="EQ509"/>
      <c r="ER509"/>
      <c r="ES509"/>
      <c r="ET509"/>
      <c r="EU509"/>
      <c r="EV509"/>
      <c r="EW509"/>
      <c r="EX509"/>
      <c r="EY509"/>
      <c r="EZ509"/>
      <c r="FA509"/>
      <c r="FB509"/>
      <c r="FC509"/>
      <c r="FD509"/>
      <c r="FE509"/>
      <c r="FF509"/>
      <c r="FG509"/>
      <c r="FH509"/>
      <c r="FI509"/>
      <c r="FJ509"/>
      <c r="FK509"/>
      <c r="FL509"/>
      <c r="FM509"/>
      <c r="FN509"/>
      <c r="FO509"/>
      <c r="FP509"/>
      <c r="FQ509"/>
      <c r="FR509"/>
      <c r="FS509"/>
      <c r="FT509"/>
      <c r="FU509"/>
      <c r="FV509"/>
      <c r="FW509"/>
      <c r="FX509"/>
      <c r="FY509"/>
      <c r="FZ509"/>
      <c r="GA509"/>
      <c r="GB509"/>
      <c r="GC509"/>
      <c r="GD509"/>
      <c r="GE509"/>
      <c r="GF509"/>
      <c r="GG509"/>
      <c r="GH509"/>
      <c r="GI509"/>
      <c r="GJ509"/>
      <c r="GK509"/>
      <c r="GL509"/>
      <c r="GM509"/>
      <c r="GN509"/>
      <c r="GO509"/>
      <c r="GP509"/>
      <c r="GQ509"/>
      <c r="GR509"/>
      <c r="GS509"/>
      <c r="GT509"/>
      <c r="GU509"/>
      <c r="GV509"/>
      <c r="GW509"/>
      <c r="GX509"/>
    </row>
    <row r="510" spans="1:206" s="233" customFormat="1" x14ac:dyDescent="0.25">
      <c r="A510" s="31" t="s">
        <v>1698</v>
      </c>
      <c r="B510" s="275" t="s">
        <v>273</v>
      </c>
      <c r="C510" s="9" t="s">
        <v>1939</v>
      </c>
      <c r="D510" s="9" t="s">
        <v>15</v>
      </c>
      <c r="E510" s="276"/>
      <c r="F510" s="9"/>
      <c r="G510" s="9"/>
      <c r="H510" s="9">
        <v>20</v>
      </c>
      <c r="I510" s="9"/>
      <c r="J510" s="9"/>
      <c r="K510" s="9">
        <v>3</v>
      </c>
      <c r="L510" s="275"/>
      <c r="M510" s="9"/>
      <c r="N510" s="277"/>
      <c r="O510" s="277"/>
      <c r="P510" s="278">
        <v>13</v>
      </c>
      <c r="Q510" s="279" t="s">
        <v>4</v>
      </c>
      <c r="R510" s="280"/>
      <c r="S510" s="277"/>
      <c r="T510" s="281"/>
      <c r="U510" s="9"/>
      <c r="V510" s="9"/>
      <c r="W510" s="9">
        <v>2</v>
      </c>
      <c r="X510" s="9"/>
      <c r="Y510" s="9"/>
      <c r="Z510" s="9"/>
      <c r="AA510" s="9">
        <v>2</v>
      </c>
      <c r="AB510" s="9">
        <v>2</v>
      </c>
      <c r="AC510" s="9"/>
      <c r="AD510" s="9">
        <v>2</v>
      </c>
      <c r="AE510" s="9"/>
      <c r="AF510" s="9"/>
      <c r="AG510" s="9"/>
      <c r="AH510" s="9"/>
      <c r="AI510" s="282"/>
      <c r="AJ510" s="31" t="s">
        <v>2087</v>
      </c>
      <c r="AK510" s="275"/>
      <c r="AL510" s="280"/>
      <c r="AM510"/>
      <c r="AN510"/>
      <c r="AO510"/>
      <c r="AP510"/>
      <c r="AQ510"/>
      <c r="AR510"/>
      <c r="AS510"/>
      <c r="AT510"/>
      <c r="AU510"/>
      <c r="AV510"/>
      <c r="AW510"/>
      <c r="AX510"/>
      <c r="AY510"/>
      <c r="AZ510"/>
      <c r="BA510"/>
      <c r="BB510"/>
      <c r="BC510"/>
      <c r="BD510"/>
      <c r="BE510"/>
      <c r="BF510"/>
      <c r="BG510"/>
      <c r="BH510"/>
      <c r="BI510"/>
      <c r="BJ510"/>
      <c r="BK510"/>
      <c r="BL510"/>
      <c r="BM510"/>
      <c r="BN510"/>
      <c r="BO510"/>
      <c r="BP510"/>
      <c r="BQ510"/>
      <c r="BR510"/>
      <c r="BS510"/>
      <c r="BT510"/>
      <c r="BU510"/>
      <c r="BV510"/>
      <c r="BW510"/>
      <c r="BX510"/>
      <c r="BY510"/>
      <c r="BZ510"/>
      <c r="CA510"/>
      <c r="CB510"/>
      <c r="CC510"/>
      <c r="CD510"/>
      <c r="CE510"/>
      <c r="CF510"/>
      <c r="CG510"/>
      <c r="CH510"/>
      <c r="CI510"/>
      <c r="CJ510"/>
      <c r="CK510"/>
      <c r="CL510"/>
      <c r="CM510"/>
      <c r="CN510"/>
      <c r="CO510"/>
      <c r="CP510"/>
      <c r="CQ510"/>
      <c r="CR510"/>
      <c r="CS510"/>
      <c r="CT510"/>
      <c r="CU510"/>
      <c r="CV510"/>
      <c r="CW510"/>
      <c r="CX510"/>
      <c r="CY510"/>
      <c r="CZ510"/>
      <c r="DA510"/>
      <c r="DB510"/>
      <c r="DC510"/>
      <c r="DD510"/>
      <c r="DE510"/>
      <c r="DF510"/>
      <c r="DG510"/>
      <c r="DH510"/>
      <c r="DI510"/>
      <c r="DJ510"/>
      <c r="DK510"/>
      <c r="DL510"/>
      <c r="DM510"/>
      <c r="DN510"/>
      <c r="DO510"/>
      <c r="DP510"/>
      <c r="DQ510"/>
      <c r="DR510"/>
      <c r="DS510"/>
      <c r="DT510"/>
      <c r="DU510"/>
      <c r="DV510"/>
      <c r="DW510"/>
      <c r="DX510"/>
      <c r="DY510"/>
      <c r="DZ510"/>
      <c r="EA510"/>
      <c r="EB510"/>
      <c r="EC510"/>
      <c r="ED510"/>
      <c r="EE510"/>
      <c r="EF510"/>
      <c r="EG510"/>
      <c r="EH510"/>
      <c r="EI510"/>
      <c r="EJ510"/>
      <c r="EK510"/>
      <c r="EL510"/>
      <c r="EM510"/>
      <c r="EN510"/>
      <c r="EO510"/>
      <c r="EP510"/>
      <c r="EQ510"/>
      <c r="ER510"/>
      <c r="ES510"/>
      <c r="ET510"/>
      <c r="EU510"/>
      <c r="EV510"/>
      <c r="EW510"/>
      <c r="EX510"/>
      <c r="EY510"/>
      <c r="EZ510"/>
      <c r="FA510"/>
      <c r="FB510"/>
      <c r="FC510"/>
      <c r="FD510"/>
      <c r="FE510"/>
      <c r="FF510"/>
      <c r="FG510"/>
      <c r="FH510"/>
      <c r="FI510"/>
      <c r="FJ510"/>
      <c r="FK510"/>
      <c r="FL510"/>
      <c r="FM510"/>
      <c r="FN510"/>
      <c r="FO510"/>
      <c r="FP510"/>
      <c r="FQ510"/>
      <c r="FR510"/>
      <c r="FS510"/>
      <c r="FT510"/>
      <c r="FU510"/>
      <c r="FV510"/>
      <c r="FW510"/>
      <c r="FX510"/>
      <c r="FY510"/>
      <c r="FZ510"/>
      <c r="GA510"/>
      <c r="GB510"/>
      <c r="GC510"/>
      <c r="GD510"/>
      <c r="GE510"/>
      <c r="GF510"/>
      <c r="GG510"/>
      <c r="GH510"/>
      <c r="GI510"/>
      <c r="GJ510"/>
      <c r="GK510"/>
      <c r="GL510"/>
      <c r="GM510"/>
      <c r="GN510"/>
      <c r="GO510"/>
      <c r="GP510"/>
      <c r="GQ510"/>
      <c r="GR510"/>
      <c r="GS510"/>
      <c r="GT510"/>
      <c r="GU510"/>
      <c r="GV510"/>
      <c r="GW510"/>
      <c r="GX510"/>
    </row>
    <row r="511" spans="1:206" s="233" customFormat="1" x14ac:dyDescent="0.25">
      <c r="A511" s="31" t="s">
        <v>1699</v>
      </c>
      <c r="B511" s="275" t="s">
        <v>273</v>
      </c>
      <c r="C511" s="9" t="s">
        <v>1939</v>
      </c>
      <c r="D511" s="9" t="s">
        <v>15</v>
      </c>
      <c r="E511" s="276"/>
      <c r="F511" s="9"/>
      <c r="G511" s="9"/>
      <c r="H511" s="9">
        <v>20</v>
      </c>
      <c r="I511" s="9"/>
      <c r="J511" s="9"/>
      <c r="K511" s="9">
        <v>4</v>
      </c>
      <c r="L511" s="275"/>
      <c r="M511" s="9"/>
      <c r="N511" s="277"/>
      <c r="O511" s="277"/>
      <c r="P511" s="278">
        <v>20</v>
      </c>
      <c r="Q511" s="279" t="s">
        <v>4</v>
      </c>
      <c r="R511" s="280"/>
      <c r="S511" s="277"/>
      <c r="T511" s="281"/>
      <c r="U511" s="9"/>
      <c r="V511" s="9"/>
      <c r="W511" s="9">
        <v>2</v>
      </c>
      <c r="X511" s="9"/>
      <c r="Y511" s="9"/>
      <c r="Z511" s="9"/>
      <c r="AA511" s="9">
        <v>2</v>
      </c>
      <c r="AB511" s="9">
        <v>2</v>
      </c>
      <c r="AC511" s="9"/>
      <c r="AD511" s="9">
        <v>2</v>
      </c>
      <c r="AE511" s="9"/>
      <c r="AF511" s="9"/>
      <c r="AG511" s="9"/>
      <c r="AH511" s="9"/>
      <c r="AI511" s="282"/>
      <c r="AJ511" s="31" t="s">
        <v>2087</v>
      </c>
      <c r="AK511" s="275"/>
      <c r="AL511" s="280"/>
      <c r="AM511"/>
      <c r="AN511"/>
      <c r="AO511"/>
      <c r="AP511"/>
      <c r="AQ511"/>
      <c r="AR511"/>
      <c r="AS511"/>
      <c r="AT511"/>
      <c r="AU511"/>
      <c r="AV511"/>
      <c r="AW511"/>
      <c r="AX511"/>
      <c r="AY511"/>
      <c r="AZ511"/>
      <c r="BA511"/>
      <c r="BB511"/>
      <c r="BC511"/>
      <c r="BD511"/>
      <c r="BE511"/>
      <c r="BF511"/>
      <c r="BG511"/>
      <c r="BH511"/>
      <c r="BI511"/>
      <c r="BJ511"/>
      <c r="BK511"/>
      <c r="BL511"/>
      <c r="BM511"/>
      <c r="BN511"/>
      <c r="BO511"/>
      <c r="BP511"/>
      <c r="BQ511"/>
      <c r="BR511"/>
      <c r="BS511"/>
      <c r="BT511"/>
      <c r="BU511"/>
      <c r="BV511"/>
      <c r="BW511"/>
      <c r="BX511"/>
      <c r="BY511"/>
      <c r="BZ511"/>
      <c r="CA511"/>
      <c r="CB511"/>
      <c r="CC511"/>
      <c r="CD511"/>
      <c r="CE511"/>
      <c r="CF511"/>
      <c r="CG511"/>
      <c r="CH511"/>
      <c r="CI511"/>
      <c r="CJ511"/>
      <c r="CK511"/>
      <c r="CL511"/>
      <c r="CM511"/>
      <c r="CN511"/>
      <c r="CO511"/>
      <c r="CP511"/>
      <c r="CQ511"/>
      <c r="CR511"/>
      <c r="CS511"/>
      <c r="CT511"/>
      <c r="CU511"/>
      <c r="CV511"/>
      <c r="CW511"/>
      <c r="CX511"/>
      <c r="CY511"/>
      <c r="CZ511"/>
      <c r="DA511"/>
      <c r="DB511"/>
      <c r="DC511"/>
      <c r="DD511"/>
      <c r="DE511"/>
      <c r="DF511"/>
      <c r="DG511"/>
      <c r="DH511"/>
      <c r="DI511"/>
      <c r="DJ511"/>
      <c r="DK511"/>
      <c r="DL511"/>
      <c r="DM511"/>
      <c r="DN511"/>
      <c r="DO511"/>
      <c r="DP511"/>
      <c r="DQ511"/>
      <c r="DR511"/>
      <c r="DS511"/>
      <c r="DT511"/>
      <c r="DU511"/>
      <c r="DV511"/>
      <c r="DW511"/>
      <c r="DX511"/>
      <c r="DY511"/>
      <c r="DZ511"/>
      <c r="EA511"/>
      <c r="EB511"/>
      <c r="EC511"/>
      <c r="ED511"/>
      <c r="EE511"/>
      <c r="EF511"/>
      <c r="EG511"/>
      <c r="EH511"/>
      <c r="EI511"/>
      <c r="EJ511"/>
      <c r="EK511"/>
      <c r="EL511"/>
      <c r="EM511"/>
      <c r="EN511"/>
      <c r="EO511"/>
      <c r="EP511"/>
      <c r="EQ511"/>
      <c r="ER511"/>
      <c r="ES511"/>
      <c r="ET511"/>
      <c r="EU511"/>
      <c r="EV511"/>
      <c r="EW511"/>
      <c r="EX511"/>
      <c r="EY511"/>
      <c r="EZ511"/>
      <c r="FA511"/>
      <c r="FB511"/>
      <c r="FC511"/>
      <c r="FD511"/>
      <c r="FE511"/>
      <c r="FF511"/>
      <c r="FG511"/>
      <c r="FH511"/>
      <c r="FI511"/>
      <c r="FJ511"/>
      <c r="FK511"/>
      <c r="FL511"/>
      <c r="FM511"/>
      <c r="FN511"/>
      <c r="FO511"/>
      <c r="FP511"/>
      <c r="FQ511"/>
      <c r="FR511"/>
      <c r="FS511"/>
      <c r="FT511"/>
      <c r="FU511"/>
      <c r="FV511"/>
      <c r="FW511"/>
      <c r="FX511"/>
      <c r="FY511"/>
      <c r="FZ511"/>
      <c r="GA511"/>
      <c r="GB511"/>
      <c r="GC511"/>
      <c r="GD511"/>
      <c r="GE511"/>
      <c r="GF511"/>
      <c r="GG511"/>
      <c r="GH511"/>
      <c r="GI511"/>
      <c r="GJ511"/>
      <c r="GK511"/>
      <c r="GL511"/>
      <c r="GM511"/>
      <c r="GN511"/>
      <c r="GO511"/>
      <c r="GP511"/>
      <c r="GQ511"/>
      <c r="GR511"/>
      <c r="GS511"/>
      <c r="GT511"/>
      <c r="GU511"/>
      <c r="GV511"/>
      <c r="GW511"/>
      <c r="GX511"/>
    </row>
    <row r="512" spans="1:206" s="233" customFormat="1" x14ac:dyDescent="0.25">
      <c r="A512" s="31" t="s">
        <v>1341</v>
      </c>
      <c r="B512" s="275" t="s">
        <v>1400</v>
      </c>
      <c r="C512" s="9" t="s">
        <v>1469</v>
      </c>
      <c r="D512" s="9" t="s">
        <v>16</v>
      </c>
      <c r="E512" s="276"/>
      <c r="F512" s="9"/>
      <c r="G512" s="9"/>
      <c r="H512" s="9"/>
      <c r="I512" s="9"/>
      <c r="J512" s="9"/>
      <c r="K512" s="9"/>
      <c r="L512" s="275"/>
      <c r="M512" s="9"/>
      <c r="N512" s="277"/>
      <c r="O512" s="277" t="s">
        <v>3</v>
      </c>
      <c r="P512" s="278">
        <v>0</v>
      </c>
      <c r="Q512" s="279" t="s">
        <v>4</v>
      </c>
      <c r="R512" s="280"/>
      <c r="S512" s="277"/>
      <c r="T512" s="281"/>
      <c r="U512" s="9"/>
      <c r="V512" s="9"/>
      <c r="W512" s="9"/>
      <c r="X512" s="9"/>
      <c r="Y512" s="9">
        <v>2</v>
      </c>
      <c r="Z512" s="9"/>
      <c r="AA512" s="9"/>
      <c r="AB512" s="9"/>
      <c r="AC512" s="9"/>
      <c r="AD512" s="9"/>
      <c r="AE512" s="9"/>
      <c r="AF512" s="9"/>
      <c r="AG512" s="9">
        <v>1</v>
      </c>
      <c r="AH512" s="9"/>
      <c r="AI512" s="282"/>
      <c r="AJ512" s="31" t="s">
        <v>1557</v>
      </c>
      <c r="AK512" s="275"/>
      <c r="AL512" s="280"/>
      <c r="AM512"/>
      <c r="AN512"/>
      <c r="AO512"/>
      <c r="AP512"/>
      <c r="AQ512"/>
      <c r="AR512"/>
      <c r="AS512"/>
      <c r="AT512"/>
      <c r="AU512"/>
      <c r="AV512"/>
      <c r="AW512"/>
      <c r="AX512"/>
      <c r="AY512"/>
      <c r="AZ512"/>
      <c r="BA512"/>
      <c r="BB512"/>
      <c r="BC512"/>
      <c r="BD512"/>
      <c r="BE512"/>
      <c r="BF512"/>
      <c r="BG512"/>
      <c r="BH512"/>
      <c r="BI512"/>
      <c r="BJ512"/>
      <c r="BK512"/>
      <c r="BL512"/>
      <c r="BM512"/>
      <c r="BN512"/>
      <c r="BO512"/>
      <c r="BP512"/>
      <c r="BQ512"/>
      <c r="BR512"/>
      <c r="BS512"/>
      <c r="BT512"/>
      <c r="BU512"/>
      <c r="BV512"/>
      <c r="BW512"/>
      <c r="BX512"/>
      <c r="BY512"/>
      <c r="BZ512"/>
      <c r="CA512"/>
      <c r="CB512"/>
      <c r="CC512"/>
      <c r="CD512"/>
      <c r="CE512"/>
      <c r="CF512"/>
      <c r="CG512"/>
      <c r="CH512"/>
      <c r="CI512"/>
      <c r="CJ512"/>
      <c r="CK512"/>
      <c r="CL512"/>
      <c r="CM512"/>
      <c r="CN512"/>
      <c r="CO512"/>
      <c r="CP512"/>
      <c r="CQ512"/>
      <c r="CR512"/>
      <c r="CS512"/>
      <c r="CT512"/>
      <c r="CU512"/>
      <c r="CV512"/>
      <c r="CW512"/>
      <c r="CX512"/>
      <c r="CY512"/>
      <c r="CZ512"/>
      <c r="DA512"/>
      <c r="DB512"/>
      <c r="DC512"/>
      <c r="DD512"/>
      <c r="DE512"/>
      <c r="DF512"/>
      <c r="DG512"/>
      <c r="DH512"/>
      <c r="DI512"/>
      <c r="DJ512"/>
      <c r="DK512"/>
      <c r="DL512"/>
      <c r="DM512"/>
      <c r="DN512"/>
      <c r="DO512"/>
      <c r="DP512"/>
      <c r="DQ512"/>
      <c r="DR512"/>
      <c r="DS512"/>
      <c r="DT512"/>
      <c r="DU512"/>
      <c r="DV512"/>
      <c r="DW512"/>
      <c r="DX512"/>
      <c r="DY512"/>
      <c r="DZ512"/>
      <c r="EA512"/>
      <c r="EB512"/>
      <c r="EC512"/>
      <c r="ED512"/>
      <c r="EE512"/>
      <c r="EF512"/>
      <c r="EG512"/>
      <c r="EH512"/>
      <c r="EI512"/>
      <c r="EJ512"/>
      <c r="EK512"/>
      <c r="EL512"/>
      <c r="EM512"/>
      <c r="EN512"/>
      <c r="EO512"/>
      <c r="EP512"/>
      <c r="EQ512"/>
      <c r="ER512"/>
      <c r="ES512"/>
      <c r="ET512"/>
      <c r="EU512"/>
      <c r="EV512"/>
      <c r="EW512"/>
      <c r="EX512"/>
      <c r="EY512"/>
      <c r="EZ512"/>
      <c r="FA512"/>
      <c r="FB512"/>
      <c r="FC512"/>
      <c r="FD512"/>
      <c r="FE512"/>
      <c r="FF512"/>
      <c r="FG512"/>
      <c r="FH512"/>
      <c r="FI512"/>
      <c r="FJ512"/>
      <c r="FK512"/>
      <c r="FL512"/>
      <c r="FM512"/>
      <c r="FN512"/>
      <c r="FO512"/>
      <c r="FP512"/>
      <c r="FQ512"/>
      <c r="FR512"/>
      <c r="FS512"/>
      <c r="FT512"/>
      <c r="FU512"/>
      <c r="FV512"/>
      <c r="FW512"/>
      <c r="FX512"/>
      <c r="FY512"/>
      <c r="FZ512"/>
      <c r="GA512"/>
      <c r="GB512"/>
      <c r="GC512"/>
      <c r="GD512"/>
      <c r="GE512"/>
      <c r="GF512"/>
      <c r="GG512"/>
      <c r="GH512"/>
      <c r="GI512"/>
      <c r="GJ512"/>
      <c r="GK512"/>
      <c r="GL512"/>
      <c r="GM512"/>
      <c r="GN512"/>
      <c r="GO512"/>
      <c r="GP512"/>
      <c r="GQ512"/>
      <c r="GR512"/>
      <c r="GS512"/>
      <c r="GT512"/>
      <c r="GU512"/>
      <c r="GV512"/>
      <c r="GW512"/>
      <c r="GX512"/>
    </row>
    <row r="513" spans="1:206" s="233" customFormat="1" x14ac:dyDescent="0.25">
      <c r="A513" s="31" t="s">
        <v>1700</v>
      </c>
      <c r="B513" s="275" t="s">
        <v>273</v>
      </c>
      <c r="C513" s="9" t="s">
        <v>1940</v>
      </c>
      <c r="D513" s="9" t="s">
        <v>15</v>
      </c>
      <c r="E513" s="276"/>
      <c r="F513" s="9"/>
      <c r="G513" s="9"/>
      <c r="H513" s="9"/>
      <c r="I513" s="9"/>
      <c r="J513" s="9"/>
      <c r="K513" s="9"/>
      <c r="L513" s="275"/>
      <c r="M513" s="9"/>
      <c r="N513" s="277"/>
      <c r="O513" s="277"/>
      <c r="P513" s="278">
        <v>1</v>
      </c>
      <c r="Q513" s="279" t="s">
        <v>4</v>
      </c>
      <c r="R513" s="280" t="s">
        <v>261</v>
      </c>
      <c r="S513" s="277"/>
      <c r="T513" s="281"/>
      <c r="U513" s="9"/>
      <c r="V513" s="9"/>
      <c r="W513" s="9"/>
      <c r="X513" s="9">
        <v>2</v>
      </c>
      <c r="Y513" s="9"/>
      <c r="Z513" s="9">
        <v>2</v>
      </c>
      <c r="AA513" s="9"/>
      <c r="AB513" s="9"/>
      <c r="AC513" s="9"/>
      <c r="AD513" s="9"/>
      <c r="AE513" s="9"/>
      <c r="AF513" s="9"/>
      <c r="AG513" s="9"/>
      <c r="AH513" s="9"/>
      <c r="AI513" s="282"/>
      <c r="AJ513" s="31" t="s">
        <v>856</v>
      </c>
      <c r="AK513" s="275"/>
      <c r="AL513" s="280"/>
      <c r="AM513"/>
      <c r="AN513"/>
      <c r="AO513"/>
      <c r="AP513"/>
      <c r="AQ513"/>
      <c r="AR513"/>
      <c r="AS513"/>
      <c r="AT513"/>
      <c r="AU513"/>
      <c r="AV513"/>
      <c r="AW513"/>
      <c r="AX513"/>
      <c r="AY513"/>
      <c r="AZ513"/>
      <c r="BA513"/>
      <c r="BB513"/>
      <c r="BC513"/>
      <c r="BD513"/>
      <c r="BE513"/>
      <c r="BF513"/>
      <c r="BG513"/>
      <c r="BH513"/>
      <c r="BI513"/>
      <c r="BJ513"/>
      <c r="BK513"/>
      <c r="BL513"/>
      <c r="BM513"/>
      <c r="BN513"/>
      <c r="BO513"/>
      <c r="BP513"/>
      <c r="BQ513"/>
      <c r="BR513"/>
      <c r="BS513"/>
      <c r="BT513"/>
      <c r="BU513"/>
      <c r="BV513"/>
      <c r="BW513"/>
      <c r="BX513"/>
      <c r="BY513"/>
      <c r="BZ513"/>
      <c r="CA513"/>
      <c r="CB513"/>
      <c r="CC513"/>
      <c r="CD513"/>
      <c r="CE513"/>
      <c r="CF513"/>
      <c r="CG513"/>
      <c r="CH513"/>
      <c r="CI513"/>
      <c r="CJ513"/>
      <c r="CK513"/>
      <c r="CL513"/>
      <c r="CM513"/>
      <c r="CN513"/>
      <c r="CO513"/>
      <c r="CP513"/>
      <c r="CQ513"/>
      <c r="CR513"/>
      <c r="CS513"/>
      <c r="CT513"/>
      <c r="CU513"/>
      <c r="CV513"/>
      <c r="CW513"/>
      <c r="CX513"/>
      <c r="CY513"/>
      <c r="CZ513"/>
      <c r="DA513"/>
      <c r="DB513"/>
      <c r="DC513"/>
      <c r="DD513"/>
      <c r="DE513"/>
      <c r="DF513"/>
      <c r="DG513"/>
      <c r="DH513"/>
      <c r="DI513"/>
      <c r="DJ513"/>
      <c r="DK513"/>
      <c r="DL513"/>
      <c r="DM513"/>
      <c r="DN513"/>
      <c r="DO513"/>
      <c r="DP513"/>
      <c r="DQ513"/>
      <c r="DR513"/>
      <c r="DS513"/>
      <c r="DT513"/>
      <c r="DU513"/>
      <c r="DV513"/>
      <c r="DW513"/>
      <c r="DX513"/>
      <c r="DY513"/>
      <c r="DZ513"/>
      <c r="EA513"/>
      <c r="EB513"/>
      <c r="EC513"/>
      <c r="ED513"/>
      <c r="EE513"/>
      <c r="EF513"/>
      <c r="EG513"/>
      <c r="EH513"/>
      <c r="EI513"/>
      <c r="EJ513"/>
      <c r="EK513"/>
      <c r="EL513"/>
      <c r="EM513"/>
      <c r="EN513"/>
      <c r="EO513"/>
      <c r="EP513"/>
      <c r="EQ513"/>
      <c r="ER513"/>
      <c r="ES513"/>
      <c r="ET513"/>
      <c r="EU513"/>
      <c r="EV513"/>
      <c r="EW513"/>
      <c r="EX513"/>
      <c r="EY513"/>
      <c r="EZ513"/>
      <c r="FA513"/>
      <c r="FB513"/>
      <c r="FC513"/>
      <c r="FD513"/>
      <c r="FE513"/>
      <c r="FF513"/>
      <c r="FG513"/>
      <c r="FH513"/>
      <c r="FI513"/>
      <c r="FJ513"/>
      <c r="FK513"/>
      <c r="FL513"/>
      <c r="FM513"/>
      <c r="FN513"/>
      <c r="FO513"/>
      <c r="FP513"/>
      <c r="FQ513"/>
      <c r="FR513"/>
      <c r="FS513"/>
      <c r="FT513"/>
      <c r="FU513"/>
      <c r="FV513"/>
      <c r="FW513"/>
      <c r="FX513"/>
      <c r="FY513"/>
      <c r="FZ513"/>
      <c r="GA513"/>
      <c r="GB513"/>
      <c r="GC513"/>
      <c r="GD513"/>
      <c r="GE513"/>
      <c r="GF513"/>
      <c r="GG513"/>
      <c r="GH513"/>
      <c r="GI513"/>
      <c r="GJ513"/>
      <c r="GK513"/>
      <c r="GL513"/>
      <c r="GM513"/>
      <c r="GN513"/>
      <c r="GO513"/>
      <c r="GP513"/>
      <c r="GQ513"/>
      <c r="GR513"/>
      <c r="GS513"/>
      <c r="GT513"/>
      <c r="GU513"/>
      <c r="GV513"/>
      <c r="GW513"/>
      <c r="GX513"/>
    </row>
    <row r="514" spans="1:206" s="233" customFormat="1" x14ac:dyDescent="0.25">
      <c r="A514" s="31" t="s">
        <v>1701</v>
      </c>
      <c r="B514" s="275" t="s">
        <v>345</v>
      </c>
      <c r="C514" s="9" t="s">
        <v>1941</v>
      </c>
      <c r="D514" s="9" t="s">
        <v>15</v>
      </c>
      <c r="E514" s="276"/>
      <c r="F514" s="9"/>
      <c r="G514" s="9"/>
      <c r="H514" s="9"/>
      <c r="I514" s="9"/>
      <c r="J514" s="9"/>
      <c r="K514" s="9"/>
      <c r="L514" s="275"/>
      <c r="M514" s="9"/>
      <c r="N514" s="277"/>
      <c r="O514" s="277"/>
      <c r="P514" s="278">
        <v>1</v>
      </c>
      <c r="Q514" s="279" t="s">
        <v>4</v>
      </c>
      <c r="R514" s="280"/>
      <c r="S514" s="277"/>
      <c r="T514" s="281"/>
      <c r="U514" s="9"/>
      <c r="V514" s="9"/>
      <c r="W514" s="9"/>
      <c r="X514" s="9">
        <v>2</v>
      </c>
      <c r="Y514" s="9"/>
      <c r="Z514" s="9">
        <v>2</v>
      </c>
      <c r="AA514" s="9"/>
      <c r="AB514" s="9"/>
      <c r="AC514" s="9"/>
      <c r="AD514" s="9"/>
      <c r="AE514" s="9"/>
      <c r="AF514" s="9"/>
      <c r="AG514" s="9"/>
      <c r="AH514" s="9"/>
      <c r="AI514" s="282"/>
      <c r="AJ514" s="31" t="s">
        <v>2088</v>
      </c>
      <c r="AK514" s="275" t="s">
        <v>2086</v>
      </c>
      <c r="AL514" s="280"/>
      <c r="AM514"/>
      <c r="AN514"/>
      <c r="AO514"/>
      <c r="AP514"/>
      <c r="AQ514"/>
      <c r="AR514"/>
      <c r="AS514"/>
      <c r="AT514"/>
      <c r="AU514"/>
      <c r="AV514"/>
      <c r="AW514"/>
      <c r="AX514"/>
      <c r="AY514"/>
      <c r="AZ514"/>
      <c r="BA514"/>
      <c r="BB514"/>
      <c r="BC514"/>
      <c r="BD514"/>
      <c r="BE514"/>
      <c r="BF514"/>
      <c r="BG514"/>
      <c r="BH514"/>
      <c r="BI514"/>
      <c r="BJ514"/>
      <c r="BK514"/>
      <c r="BL514"/>
      <c r="BM514"/>
      <c r="BN514"/>
      <c r="BO514"/>
      <c r="BP514"/>
      <c r="BQ514"/>
      <c r="BR514"/>
      <c r="BS514"/>
      <c r="BT514"/>
      <c r="BU514"/>
      <c r="BV514"/>
      <c r="BW514"/>
      <c r="BX514"/>
      <c r="BY514"/>
      <c r="BZ514"/>
      <c r="CA514"/>
      <c r="CB514"/>
      <c r="CC514"/>
      <c r="CD514"/>
      <c r="CE514"/>
      <c r="CF514"/>
      <c r="CG514"/>
      <c r="CH514"/>
      <c r="CI514"/>
      <c r="CJ514"/>
      <c r="CK514"/>
      <c r="CL514"/>
      <c r="CM514"/>
      <c r="CN514"/>
      <c r="CO514"/>
      <c r="CP514"/>
      <c r="CQ514"/>
      <c r="CR514"/>
      <c r="CS514"/>
      <c r="CT514"/>
      <c r="CU514"/>
      <c r="CV514"/>
      <c r="CW514"/>
      <c r="CX514"/>
      <c r="CY514"/>
      <c r="CZ514"/>
      <c r="DA514"/>
      <c r="DB514"/>
      <c r="DC514"/>
      <c r="DD514"/>
      <c r="DE514"/>
      <c r="DF514"/>
      <c r="DG514"/>
      <c r="DH514"/>
      <c r="DI514"/>
      <c r="DJ514"/>
      <c r="DK514"/>
      <c r="DL514"/>
      <c r="DM514"/>
      <c r="DN514"/>
      <c r="DO514"/>
      <c r="DP514"/>
      <c r="DQ514"/>
      <c r="DR514"/>
      <c r="DS514"/>
      <c r="DT514"/>
      <c r="DU514"/>
      <c r="DV514"/>
      <c r="DW514"/>
      <c r="DX514"/>
      <c r="DY514"/>
      <c r="DZ514"/>
      <c r="EA514"/>
      <c r="EB514"/>
      <c r="EC514"/>
      <c r="ED514"/>
      <c r="EE514"/>
      <c r="EF514"/>
      <c r="EG514"/>
      <c r="EH514"/>
      <c r="EI514"/>
      <c r="EJ514"/>
      <c r="EK514"/>
      <c r="EL514"/>
      <c r="EM514"/>
      <c r="EN514"/>
      <c r="EO514"/>
      <c r="EP514"/>
      <c r="EQ514"/>
      <c r="ER514"/>
      <c r="ES514"/>
      <c r="ET514"/>
      <c r="EU514"/>
      <c r="EV514"/>
      <c r="EW514"/>
      <c r="EX514"/>
      <c r="EY514"/>
      <c r="EZ514"/>
      <c r="FA514"/>
      <c r="FB514"/>
      <c r="FC514"/>
      <c r="FD514"/>
      <c r="FE514"/>
      <c r="FF514"/>
      <c r="FG514"/>
      <c r="FH514"/>
      <c r="FI514"/>
      <c r="FJ514"/>
      <c r="FK514"/>
      <c r="FL514"/>
      <c r="FM514"/>
      <c r="FN514"/>
      <c r="FO514"/>
      <c r="FP514"/>
      <c r="FQ514"/>
      <c r="FR514"/>
      <c r="FS514"/>
      <c r="FT514"/>
      <c r="FU514"/>
      <c r="FV514"/>
      <c r="FW514"/>
      <c r="FX514"/>
      <c r="FY514"/>
      <c r="FZ514"/>
      <c r="GA514"/>
      <c r="GB514"/>
      <c r="GC514"/>
      <c r="GD514"/>
      <c r="GE514"/>
      <c r="GF514"/>
      <c r="GG514"/>
      <c r="GH514"/>
      <c r="GI514"/>
      <c r="GJ514"/>
      <c r="GK514"/>
      <c r="GL514"/>
      <c r="GM514"/>
      <c r="GN514"/>
      <c r="GO514"/>
      <c r="GP514"/>
      <c r="GQ514"/>
      <c r="GR514"/>
      <c r="GS514"/>
      <c r="GT514"/>
      <c r="GU514"/>
      <c r="GV514"/>
      <c r="GW514"/>
      <c r="GX514"/>
    </row>
    <row r="515" spans="1:206" s="233" customFormat="1" x14ac:dyDescent="0.25">
      <c r="A515" s="31" t="s">
        <v>1702</v>
      </c>
      <c r="B515" s="275" t="s">
        <v>273</v>
      </c>
      <c r="C515" s="9" t="s">
        <v>1942</v>
      </c>
      <c r="D515" s="9" t="s">
        <v>15</v>
      </c>
      <c r="E515" s="276"/>
      <c r="F515" s="9"/>
      <c r="G515" s="9"/>
      <c r="H515" s="9"/>
      <c r="I515" s="9"/>
      <c r="J515" s="9"/>
      <c r="K515" s="9"/>
      <c r="L515" s="275"/>
      <c r="M515" s="9"/>
      <c r="N515" s="277"/>
      <c r="O515" s="277"/>
      <c r="P515" s="278">
        <v>17</v>
      </c>
      <c r="Q515" s="279" t="s">
        <v>4</v>
      </c>
      <c r="R515" s="280"/>
      <c r="S515" s="277"/>
      <c r="T515" s="281">
        <v>2</v>
      </c>
      <c r="U515" s="9">
        <v>2</v>
      </c>
      <c r="V515" s="9"/>
      <c r="W515" s="9"/>
      <c r="X515" s="9"/>
      <c r="Y515" s="9"/>
      <c r="Z515" s="9"/>
      <c r="AA515" s="9"/>
      <c r="AB515" s="9"/>
      <c r="AC515" s="9"/>
      <c r="AD515" s="9"/>
      <c r="AE515" s="9"/>
      <c r="AF515" s="9"/>
      <c r="AG515" s="9"/>
      <c r="AH515" s="9"/>
      <c r="AI515" s="282"/>
      <c r="AJ515" s="31" t="s">
        <v>2063</v>
      </c>
      <c r="AK515" s="275"/>
      <c r="AL515" s="280"/>
      <c r="AM515"/>
      <c r="AN515"/>
      <c r="AO515"/>
      <c r="AP515"/>
      <c r="AQ515"/>
      <c r="AR515"/>
      <c r="AS515"/>
      <c r="AT515"/>
      <c r="AU515"/>
      <c r="AV515"/>
      <c r="AW515"/>
      <c r="AX515"/>
      <c r="AY515"/>
      <c r="AZ515"/>
      <c r="BA515"/>
      <c r="BB515"/>
      <c r="BC515"/>
      <c r="BD515"/>
      <c r="BE515"/>
      <c r="BF515"/>
      <c r="BG515"/>
      <c r="BH515"/>
      <c r="BI515"/>
      <c r="BJ515"/>
      <c r="BK515"/>
      <c r="BL515"/>
      <c r="BM515"/>
      <c r="BN515"/>
      <c r="BO515"/>
      <c r="BP515"/>
      <c r="BQ515"/>
      <c r="BR515"/>
      <c r="BS515"/>
      <c r="BT515"/>
      <c r="BU515"/>
      <c r="BV515"/>
      <c r="BW515"/>
      <c r="BX515"/>
      <c r="BY515"/>
      <c r="BZ515"/>
      <c r="CA515"/>
      <c r="CB515"/>
      <c r="CC515"/>
      <c r="CD515"/>
      <c r="CE515"/>
      <c r="CF515"/>
      <c r="CG515"/>
      <c r="CH515"/>
      <c r="CI515"/>
      <c r="CJ515"/>
      <c r="CK515"/>
      <c r="CL515"/>
      <c r="CM515"/>
      <c r="CN515"/>
      <c r="CO515"/>
      <c r="CP515"/>
      <c r="CQ515"/>
      <c r="CR515"/>
      <c r="CS515"/>
      <c r="CT515"/>
      <c r="CU515"/>
      <c r="CV515"/>
      <c r="CW515"/>
      <c r="CX515"/>
      <c r="CY515"/>
      <c r="CZ515"/>
      <c r="DA515"/>
      <c r="DB515"/>
      <c r="DC515"/>
      <c r="DD515"/>
      <c r="DE515"/>
      <c r="DF515"/>
      <c r="DG515"/>
      <c r="DH515"/>
      <c r="DI515"/>
      <c r="DJ515"/>
      <c r="DK515"/>
      <c r="DL515"/>
      <c r="DM515"/>
      <c r="DN515"/>
      <c r="DO515"/>
      <c r="DP515"/>
      <c r="DQ515"/>
      <c r="DR515"/>
      <c r="DS515"/>
      <c r="DT515"/>
      <c r="DU515"/>
      <c r="DV515"/>
      <c r="DW515"/>
      <c r="DX515"/>
      <c r="DY515"/>
      <c r="DZ515"/>
      <c r="EA515"/>
      <c r="EB515"/>
      <c r="EC515"/>
      <c r="ED515"/>
      <c r="EE515"/>
      <c r="EF515"/>
      <c r="EG515"/>
      <c r="EH515"/>
      <c r="EI515"/>
      <c r="EJ515"/>
      <c r="EK515"/>
      <c r="EL515"/>
      <c r="EM515"/>
      <c r="EN515"/>
      <c r="EO515"/>
      <c r="EP515"/>
      <c r="EQ515"/>
      <c r="ER515"/>
      <c r="ES515"/>
      <c r="ET515"/>
      <c r="EU515"/>
      <c r="EV515"/>
      <c r="EW515"/>
      <c r="EX515"/>
      <c r="EY515"/>
      <c r="EZ515"/>
      <c r="FA515"/>
      <c r="FB515"/>
      <c r="FC515"/>
      <c r="FD515"/>
      <c r="FE515"/>
      <c r="FF515"/>
      <c r="FG515"/>
      <c r="FH515"/>
      <c r="FI515"/>
      <c r="FJ515"/>
      <c r="FK515"/>
      <c r="FL515"/>
      <c r="FM515"/>
      <c r="FN515"/>
      <c r="FO515"/>
      <c r="FP515"/>
      <c r="FQ515"/>
      <c r="FR515"/>
      <c r="FS515"/>
      <c r="FT515"/>
      <c r="FU515"/>
      <c r="FV515"/>
      <c r="FW515"/>
      <c r="FX515"/>
      <c r="FY515"/>
      <c r="FZ515"/>
      <c r="GA515"/>
      <c r="GB515"/>
      <c r="GC515"/>
      <c r="GD515"/>
      <c r="GE515"/>
      <c r="GF515"/>
      <c r="GG515"/>
      <c r="GH515"/>
      <c r="GI515"/>
      <c r="GJ515"/>
      <c r="GK515"/>
      <c r="GL515"/>
      <c r="GM515"/>
      <c r="GN515"/>
      <c r="GO515"/>
      <c r="GP515"/>
      <c r="GQ515"/>
      <c r="GR515"/>
      <c r="GS515"/>
      <c r="GT515"/>
      <c r="GU515"/>
      <c r="GV515"/>
      <c r="GW515"/>
      <c r="GX515"/>
    </row>
    <row r="516" spans="1:206" s="233" customFormat="1" x14ac:dyDescent="0.25">
      <c r="A516" s="31" t="s">
        <v>685</v>
      </c>
      <c r="B516" s="275" t="s">
        <v>280</v>
      </c>
      <c r="C516" s="9" t="s">
        <v>1470</v>
      </c>
      <c r="D516" s="9" t="s">
        <v>16</v>
      </c>
      <c r="E516" s="276"/>
      <c r="F516" s="9"/>
      <c r="G516" s="9" t="s">
        <v>19</v>
      </c>
      <c r="H516" s="9"/>
      <c r="I516" s="9"/>
      <c r="J516" s="9"/>
      <c r="K516" s="9"/>
      <c r="L516" s="275"/>
      <c r="M516" s="9"/>
      <c r="N516" s="277"/>
      <c r="O516" s="277"/>
      <c r="P516" s="278">
        <v>3</v>
      </c>
      <c r="Q516" s="279" t="s">
        <v>4</v>
      </c>
      <c r="R516" s="280"/>
      <c r="S516" s="277"/>
      <c r="T516" s="281">
        <v>1</v>
      </c>
      <c r="U516" s="9">
        <v>1</v>
      </c>
      <c r="V516" s="9"/>
      <c r="W516" s="9">
        <v>1</v>
      </c>
      <c r="X516" s="9"/>
      <c r="Y516" s="9">
        <v>1</v>
      </c>
      <c r="Z516" s="9"/>
      <c r="AA516" s="9"/>
      <c r="AB516" s="9">
        <v>1</v>
      </c>
      <c r="AC516" s="9"/>
      <c r="AD516" s="9"/>
      <c r="AE516" s="9">
        <v>1</v>
      </c>
      <c r="AF516" s="9"/>
      <c r="AG516" s="9">
        <v>1</v>
      </c>
      <c r="AH516" s="9"/>
      <c r="AI516" s="282"/>
      <c r="AJ516" s="31" t="s">
        <v>1534</v>
      </c>
      <c r="AK516" s="275"/>
      <c r="AL516" s="280"/>
      <c r="AM516"/>
      <c r="AN516"/>
      <c r="AO516"/>
      <c r="AP516"/>
      <c r="AQ516"/>
      <c r="AR516"/>
      <c r="AS516"/>
      <c r="AT516"/>
      <c r="AU516"/>
      <c r="AV516"/>
      <c r="AW516"/>
      <c r="AX516"/>
      <c r="AY516"/>
      <c r="AZ516"/>
      <c r="BA516"/>
      <c r="BB516"/>
      <c r="BC516"/>
      <c r="BD516"/>
      <c r="BE516"/>
      <c r="BF516"/>
      <c r="BG516"/>
      <c r="BH516"/>
      <c r="BI516"/>
      <c r="BJ516"/>
      <c r="BK516"/>
      <c r="BL516"/>
      <c r="BM516"/>
      <c r="BN516"/>
      <c r="BO516"/>
      <c r="BP516"/>
      <c r="BQ516"/>
      <c r="BR516"/>
      <c r="BS516"/>
      <c r="BT516"/>
      <c r="BU516"/>
      <c r="BV516"/>
      <c r="BW516"/>
      <c r="BX516"/>
      <c r="BY516"/>
      <c r="BZ516"/>
      <c r="CA516"/>
      <c r="CB516"/>
      <c r="CC516"/>
      <c r="CD516"/>
      <c r="CE516"/>
      <c r="CF516"/>
      <c r="CG516"/>
      <c r="CH516"/>
      <c r="CI516"/>
      <c r="CJ516"/>
      <c r="CK516"/>
      <c r="CL516"/>
      <c r="CM516"/>
      <c r="CN516"/>
      <c r="CO516"/>
      <c r="CP516"/>
      <c r="CQ516"/>
      <c r="CR516"/>
      <c r="CS516"/>
      <c r="CT516"/>
      <c r="CU516"/>
      <c r="CV516"/>
      <c r="CW516"/>
      <c r="CX516"/>
      <c r="CY516"/>
      <c r="CZ516"/>
      <c r="DA516"/>
      <c r="DB516"/>
      <c r="DC516"/>
      <c r="DD516"/>
      <c r="DE516"/>
      <c r="DF516"/>
      <c r="DG516"/>
      <c r="DH516"/>
      <c r="DI516"/>
      <c r="DJ516"/>
      <c r="DK516"/>
      <c r="DL516"/>
      <c r="DM516"/>
      <c r="DN516"/>
      <c r="DO516"/>
      <c r="DP516"/>
      <c r="DQ516"/>
      <c r="DR516"/>
      <c r="DS516"/>
      <c r="DT516"/>
      <c r="DU516"/>
      <c r="DV516"/>
      <c r="DW516"/>
      <c r="DX516"/>
      <c r="DY516"/>
      <c r="DZ516"/>
      <c r="EA516"/>
      <c r="EB516"/>
      <c r="EC516"/>
      <c r="ED516"/>
      <c r="EE516"/>
      <c r="EF516"/>
      <c r="EG516"/>
      <c r="EH516"/>
      <c r="EI516"/>
      <c r="EJ516"/>
      <c r="EK516"/>
      <c r="EL516"/>
      <c r="EM516"/>
      <c r="EN516"/>
      <c r="EO516"/>
      <c r="EP516"/>
      <c r="EQ516"/>
      <c r="ER516"/>
      <c r="ES516"/>
      <c r="ET516"/>
      <c r="EU516"/>
      <c r="EV516"/>
      <c r="EW516"/>
      <c r="EX516"/>
      <c r="EY516"/>
      <c r="EZ516"/>
      <c r="FA516"/>
      <c r="FB516"/>
      <c r="FC516"/>
      <c r="FD516"/>
      <c r="FE516"/>
      <c r="FF516"/>
      <c r="FG516"/>
      <c r="FH516"/>
      <c r="FI516"/>
      <c r="FJ516"/>
      <c r="FK516"/>
      <c r="FL516"/>
      <c r="FM516"/>
      <c r="FN516"/>
      <c r="FO516"/>
      <c r="FP516"/>
      <c r="FQ516"/>
      <c r="FR516"/>
      <c r="FS516"/>
      <c r="FT516"/>
      <c r="FU516"/>
      <c r="FV516"/>
      <c r="FW516"/>
      <c r="FX516"/>
      <c r="FY516"/>
      <c r="FZ516"/>
      <c r="GA516"/>
      <c r="GB516"/>
      <c r="GC516"/>
      <c r="GD516"/>
      <c r="GE516"/>
      <c r="GF516"/>
      <c r="GG516"/>
      <c r="GH516"/>
      <c r="GI516"/>
      <c r="GJ516"/>
      <c r="GK516"/>
      <c r="GL516"/>
      <c r="GM516"/>
      <c r="GN516"/>
      <c r="GO516"/>
      <c r="GP516"/>
      <c r="GQ516"/>
      <c r="GR516"/>
      <c r="GS516"/>
      <c r="GT516"/>
      <c r="GU516"/>
      <c r="GV516"/>
      <c r="GW516"/>
      <c r="GX516"/>
    </row>
    <row r="517" spans="1:206" s="233" customFormat="1" x14ac:dyDescent="0.25">
      <c r="A517" s="31" t="s">
        <v>2158</v>
      </c>
      <c r="B517" s="275" t="s">
        <v>277</v>
      </c>
      <c r="C517" s="9" t="s">
        <v>447</v>
      </c>
      <c r="D517" s="9"/>
      <c r="E517" s="276"/>
      <c r="F517" s="9"/>
      <c r="G517" s="9"/>
      <c r="H517" s="9"/>
      <c r="I517" s="9"/>
      <c r="J517" s="9"/>
      <c r="K517" s="9"/>
      <c r="L517" s="275"/>
      <c r="M517" s="9"/>
      <c r="N517" s="277"/>
      <c r="O517" s="277"/>
      <c r="P517" s="278"/>
      <c r="Q517" s="279">
        <v>46184</v>
      </c>
      <c r="R517" s="280"/>
      <c r="S517" s="277"/>
      <c r="T517" s="281"/>
      <c r="U517" s="9"/>
      <c r="V517" s="9"/>
      <c r="W517" s="9"/>
      <c r="X517" s="9"/>
      <c r="Y517" s="9"/>
      <c r="Z517" s="9"/>
      <c r="AA517" s="9"/>
      <c r="AB517" s="9"/>
      <c r="AC517" s="9"/>
      <c r="AD517" s="9"/>
      <c r="AE517" s="9"/>
      <c r="AF517" s="9"/>
      <c r="AG517" s="9"/>
      <c r="AH517" s="9"/>
      <c r="AI517" s="282"/>
      <c r="AJ517" s="31" t="s">
        <v>825</v>
      </c>
      <c r="AK517" s="275"/>
      <c r="AL517" s="280"/>
      <c r="AM517"/>
      <c r="AN517"/>
      <c r="AO517"/>
      <c r="AP517"/>
      <c r="AQ517"/>
      <c r="AR517"/>
      <c r="AS517"/>
      <c r="AT517"/>
      <c r="AU517"/>
      <c r="AV517"/>
      <c r="AW517"/>
      <c r="AX517"/>
      <c r="AY517"/>
      <c r="AZ517"/>
      <c r="BA517"/>
      <c r="BB517"/>
      <c r="BC517"/>
      <c r="BD517"/>
      <c r="BE517"/>
      <c r="BF517"/>
      <c r="BG517"/>
      <c r="BH517"/>
      <c r="BI517"/>
      <c r="BJ517"/>
      <c r="BK517"/>
      <c r="BL517"/>
      <c r="BM517"/>
      <c r="BN517"/>
      <c r="BO517"/>
      <c r="BP517"/>
      <c r="BQ517"/>
      <c r="BR517"/>
      <c r="BS517"/>
      <c r="BT517"/>
      <c r="BU517"/>
      <c r="BV517"/>
      <c r="BW517"/>
      <c r="BX517"/>
      <c r="BY517"/>
      <c r="BZ517"/>
      <c r="CA517"/>
      <c r="CB517"/>
      <c r="CC517"/>
      <c r="CD517"/>
      <c r="CE517"/>
      <c r="CF517"/>
      <c r="CG517"/>
      <c r="CH517"/>
      <c r="CI517"/>
      <c r="CJ517"/>
      <c r="CK517"/>
      <c r="CL517"/>
      <c r="CM517"/>
      <c r="CN517"/>
      <c r="CO517"/>
      <c r="CP517"/>
      <c r="CQ517"/>
      <c r="CR517"/>
      <c r="CS517"/>
      <c r="CT517"/>
      <c r="CU517"/>
      <c r="CV517"/>
      <c r="CW517"/>
      <c r="CX517"/>
      <c r="CY517"/>
      <c r="CZ517"/>
      <c r="DA517"/>
      <c r="DB517"/>
      <c r="DC517"/>
      <c r="DD517"/>
      <c r="DE517"/>
      <c r="DF517"/>
      <c r="DG517"/>
      <c r="DH517"/>
      <c r="DI517"/>
      <c r="DJ517"/>
      <c r="DK517"/>
      <c r="DL517"/>
      <c r="DM517"/>
      <c r="DN517"/>
      <c r="DO517"/>
      <c r="DP517"/>
      <c r="DQ517"/>
      <c r="DR517"/>
      <c r="DS517"/>
      <c r="DT517"/>
      <c r="DU517"/>
      <c r="DV517"/>
      <c r="DW517"/>
      <c r="DX517"/>
      <c r="DY517"/>
      <c r="DZ517"/>
      <c r="EA517"/>
      <c r="EB517"/>
      <c r="EC517"/>
      <c r="ED517"/>
      <c r="EE517"/>
      <c r="EF517"/>
      <c r="EG517"/>
      <c r="EH517"/>
      <c r="EI517"/>
      <c r="EJ517"/>
      <c r="EK517"/>
      <c r="EL517"/>
      <c r="EM517"/>
      <c r="EN517"/>
      <c r="EO517"/>
      <c r="EP517"/>
      <c r="EQ517"/>
      <c r="ER517"/>
      <c r="ES517"/>
      <c r="ET517"/>
      <c r="EU517"/>
      <c r="EV517"/>
      <c r="EW517"/>
      <c r="EX517"/>
      <c r="EY517"/>
      <c r="EZ517"/>
      <c r="FA517"/>
      <c r="FB517"/>
      <c r="FC517"/>
      <c r="FD517"/>
      <c r="FE517"/>
      <c r="FF517"/>
      <c r="FG517"/>
      <c r="FH517"/>
      <c r="FI517"/>
      <c r="FJ517"/>
      <c r="FK517"/>
      <c r="FL517"/>
      <c r="FM517"/>
      <c r="FN517"/>
      <c r="FO517"/>
      <c r="FP517"/>
      <c r="FQ517"/>
      <c r="FR517"/>
      <c r="FS517"/>
      <c r="FT517"/>
      <c r="FU517"/>
      <c r="FV517"/>
      <c r="FW517"/>
      <c r="FX517"/>
      <c r="FY517"/>
      <c r="FZ517"/>
      <c r="GA517"/>
      <c r="GB517"/>
      <c r="GC517"/>
      <c r="GD517"/>
      <c r="GE517"/>
      <c r="GF517"/>
      <c r="GG517"/>
      <c r="GH517"/>
      <c r="GI517"/>
      <c r="GJ517"/>
      <c r="GK517"/>
      <c r="GL517"/>
      <c r="GM517"/>
      <c r="GN517"/>
      <c r="GO517"/>
      <c r="GP517"/>
      <c r="GQ517"/>
      <c r="GR517"/>
      <c r="GS517"/>
      <c r="GT517"/>
      <c r="GU517"/>
      <c r="GV517"/>
      <c r="GW517"/>
      <c r="GX517"/>
    </row>
    <row r="518" spans="1:206" s="233" customFormat="1" ht="30" x14ac:dyDescent="0.25">
      <c r="A518" s="31" t="s">
        <v>686</v>
      </c>
      <c r="B518" s="275" t="s">
        <v>361</v>
      </c>
      <c r="C518" s="9" t="s">
        <v>1121</v>
      </c>
      <c r="D518" s="9"/>
      <c r="E518" s="276"/>
      <c r="F518" s="9"/>
      <c r="G518" s="9"/>
      <c r="H518" s="9"/>
      <c r="I518" s="9"/>
      <c r="J518" s="9"/>
      <c r="K518" s="9"/>
      <c r="L518" s="275"/>
      <c r="M518" s="9"/>
      <c r="N518" s="277"/>
      <c r="O518" s="277"/>
      <c r="P518" s="278"/>
      <c r="Q518" s="279">
        <v>46326</v>
      </c>
      <c r="R518" s="280"/>
      <c r="S518" s="277"/>
      <c r="T518" s="281"/>
      <c r="U518" s="9"/>
      <c r="V518" s="9"/>
      <c r="W518" s="9"/>
      <c r="X518" s="9"/>
      <c r="Y518" s="9"/>
      <c r="Z518" s="9"/>
      <c r="AA518" s="9"/>
      <c r="AB518" s="9"/>
      <c r="AC518" s="9"/>
      <c r="AD518" s="9"/>
      <c r="AE518" s="9"/>
      <c r="AF518" s="9"/>
      <c r="AG518" s="9"/>
      <c r="AH518" s="9"/>
      <c r="AI518" s="282"/>
      <c r="AJ518" s="31" t="s">
        <v>906</v>
      </c>
      <c r="AK518" s="275"/>
      <c r="AL518" s="280"/>
      <c r="AM518"/>
      <c r="AN518"/>
      <c r="AO518"/>
      <c r="AP518"/>
      <c r="AQ518"/>
      <c r="AR518"/>
      <c r="AS518"/>
      <c r="AT518"/>
      <c r="AU518"/>
      <c r="AV518"/>
      <c r="AW518"/>
      <c r="AX518"/>
      <c r="AY518"/>
      <c r="AZ518"/>
      <c r="BA518"/>
      <c r="BB518"/>
      <c r="BC518"/>
      <c r="BD518"/>
      <c r="BE518"/>
      <c r="BF518"/>
      <c r="BG518"/>
      <c r="BH518"/>
      <c r="BI518"/>
      <c r="BJ518"/>
      <c r="BK518"/>
      <c r="BL518"/>
      <c r="BM518"/>
      <c r="BN518"/>
      <c r="BO518"/>
      <c r="BP518"/>
      <c r="BQ518"/>
      <c r="BR518"/>
      <c r="BS518"/>
      <c r="BT518"/>
      <c r="BU518"/>
      <c r="BV518"/>
      <c r="BW518"/>
      <c r="BX518"/>
      <c r="BY518"/>
      <c r="BZ518"/>
      <c r="CA518"/>
      <c r="CB518"/>
      <c r="CC518"/>
      <c r="CD518"/>
      <c r="CE518"/>
      <c r="CF518"/>
      <c r="CG518"/>
      <c r="CH518"/>
      <c r="CI518"/>
      <c r="CJ518"/>
      <c r="CK518"/>
      <c r="CL518"/>
      <c r="CM518"/>
      <c r="CN518"/>
      <c r="CO518"/>
      <c r="CP518"/>
      <c r="CQ518"/>
      <c r="CR518"/>
      <c r="CS518"/>
      <c r="CT518"/>
      <c r="CU518"/>
      <c r="CV518"/>
      <c r="CW518"/>
      <c r="CX518"/>
      <c r="CY518"/>
      <c r="CZ518"/>
      <c r="DA518"/>
      <c r="DB518"/>
      <c r="DC518"/>
      <c r="DD518"/>
      <c r="DE518"/>
      <c r="DF518"/>
      <c r="DG518"/>
      <c r="DH518"/>
      <c r="DI518"/>
      <c r="DJ518"/>
      <c r="DK518"/>
      <c r="DL518"/>
      <c r="DM518"/>
      <c r="DN518"/>
      <c r="DO518"/>
      <c r="DP518"/>
      <c r="DQ518"/>
      <c r="DR518"/>
      <c r="DS518"/>
      <c r="DT518"/>
      <c r="DU518"/>
      <c r="DV518"/>
      <c r="DW518"/>
      <c r="DX518"/>
      <c r="DY518"/>
      <c r="DZ518"/>
      <c r="EA518"/>
      <c r="EB518"/>
      <c r="EC518"/>
      <c r="ED518"/>
      <c r="EE518"/>
      <c r="EF518"/>
      <c r="EG518"/>
      <c r="EH518"/>
      <c r="EI518"/>
      <c r="EJ518"/>
      <c r="EK518"/>
      <c r="EL518"/>
      <c r="EM518"/>
      <c r="EN518"/>
      <c r="EO518"/>
      <c r="EP518"/>
      <c r="EQ518"/>
      <c r="ER518"/>
      <c r="ES518"/>
      <c r="ET518"/>
      <c r="EU518"/>
      <c r="EV518"/>
      <c r="EW518"/>
      <c r="EX518"/>
      <c r="EY518"/>
      <c r="EZ518"/>
      <c r="FA518"/>
      <c r="FB518"/>
      <c r="FC518"/>
      <c r="FD518"/>
      <c r="FE518"/>
      <c r="FF518"/>
      <c r="FG518"/>
      <c r="FH518"/>
      <c r="FI518"/>
      <c r="FJ518"/>
      <c r="FK518"/>
      <c r="FL518"/>
      <c r="FM518"/>
      <c r="FN518"/>
      <c r="FO518"/>
      <c r="FP518"/>
      <c r="FQ518"/>
      <c r="FR518"/>
      <c r="FS518"/>
      <c r="FT518"/>
      <c r="FU518"/>
      <c r="FV518"/>
      <c r="FW518"/>
      <c r="FX518"/>
      <c r="FY518"/>
      <c r="FZ518"/>
      <c r="GA518"/>
      <c r="GB518"/>
      <c r="GC518"/>
      <c r="GD518"/>
      <c r="GE518"/>
      <c r="GF518"/>
      <c r="GG518"/>
      <c r="GH518"/>
      <c r="GI518"/>
      <c r="GJ518"/>
      <c r="GK518"/>
      <c r="GL518"/>
      <c r="GM518"/>
      <c r="GN518"/>
      <c r="GO518"/>
      <c r="GP518"/>
      <c r="GQ518"/>
      <c r="GR518"/>
      <c r="GS518"/>
      <c r="GT518"/>
      <c r="GU518"/>
      <c r="GV518"/>
      <c r="GW518"/>
      <c r="GX518"/>
    </row>
    <row r="519" spans="1:206" s="233" customFormat="1" x14ac:dyDescent="0.25">
      <c r="A519" s="31" t="s">
        <v>1342</v>
      </c>
      <c r="B519" s="275" t="s">
        <v>280</v>
      </c>
      <c r="C519" s="9" t="s">
        <v>1471</v>
      </c>
      <c r="D519" s="9" t="s">
        <v>16</v>
      </c>
      <c r="E519" s="276"/>
      <c r="F519" s="9"/>
      <c r="G519" s="9"/>
      <c r="H519" s="9"/>
      <c r="I519" s="9"/>
      <c r="J519" s="9"/>
      <c r="K519" s="9">
        <v>1</v>
      </c>
      <c r="L519" s="275"/>
      <c r="M519" s="9"/>
      <c r="N519" s="277"/>
      <c r="O519" s="277"/>
      <c r="P519" s="278">
        <v>4</v>
      </c>
      <c r="Q519" s="279" t="s">
        <v>4</v>
      </c>
      <c r="R519" s="280"/>
      <c r="S519" s="277"/>
      <c r="T519" s="281"/>
      <c r="U519" s="9"/>
      <c r="V519" s="9"/>
      <c r="W519" s="9">
        <v>1</v>
      </c>
      <c r="X519" s="9"/>
      <c r="Y519" s="9"/>
      <c r="Z519" s="9"/>
      <c r="AA519" s="9"/>
      <c r="AB519" s="9"/>
      <c r="AC519" s="9"/>
      <c r="AD519" s="9"/>
      <c r="AE519" s="9"/>
      <c r="AF519" s="9"/>
      <c r="AG519" s="9"/>
      <c r="AH519" s="9"/>
      <c r="AI519" s="282"/>
      <c r="AJ519" s="31" t="s">
        <v>1558</v>
      </c>
      <c r="AK519" s="275"/>
      <c r="AL519" s="280"/>
      <c r="AM519"/>
      <c r="AN519"/>
      <c r="AO519"/>
      <c r="AP519"/>
      <c r="AQ519"/>
      <c r="AR519"/>
      <c r="AS519"/>
      <c r="AT519"/>
      <c r="AU519"/>
      <c r="AV519"/>
      <c r="AW519"/>
      <c r="AX519"/>
      <c r="AY519"/>
      <c r="AZ519"/>
      <c r="BA519"/>
      <c r="BB519"/>
      <c r="BC519"/>
      <c r="BD519"/>
      <c r="BE519"/>
      <c r="BF519"/>
      <c r="BG519"/>
      <c r="BH519"/>
      <c r="BI519"/>
      <c r="BJ519"/>
      <c r="BK519"/>
      <c r="BL519"/>
      <c r="BM519"/>
      <c r="BN519"/>
      <c r="BO519"/>
      <c r="BP519"/>
      <c r="BQ519"/>
      <c r="BR519"/>
      <c r="BS519"/>
      <c r="BT519"/>
      <c r="BU519"/>
      <c r="BV519"/>
      <c r="BW519"/>
      <c r="BX519"/>
      <c r="BY519"/>
      <c r="BZ519"/>
      <c r="CA519"/>
      <c r="CB519"/>
      <c r="CC519"/>
      <c r="CD519"/>
      <c r="CE519"/>
      <c r="CF519"/>
      <c r="CG519"/>
      <c r="CH519"/>
      <c r="CI519"/>
      <c r="CJ519"/>
      <c r="CK519"/>
      <c r="CL519"/>
      <c r="CM519"/>
      <c r="CN519"/>
      <c r="CO519"/>
      <c r="CP519"/>
      <c r="CQ519"/>
      <c r="CR519"/>
      <c r="CS519"/>
      <c r="CT519"/>
      <c r="CU519"/>
      <c r="CV519"/>
      <c r="CW519"/>
      <c r="CX519"/>
      <c r="CY519"/>
      <c r="CZ519"/>
      <c r="DA519"/>
      <c r="DB519"/>
      <c r="DC519"/>
      <c r="DD519"/>
      <c r="DE519"/>
      <c r="DF519"/>
      <c r="DG519"/>
      <c r="DH519"/>
      <c r="DI519"/>
      <c r="DJ519"/>
      <c r="DK519"/>
      <c r="DL519"/>
      <c r="DM519"/>
      <c r="DN519"/>
      <c r="DO519"/>
      <c r="DP519"/>
      <c r="DQ519"/>
      <c r="DR519"/>
      <c r="DS519"/>
      <c r="DT519"/>
      <c r="DU519"/>
      <c r="DV519"/>
      <c r="DW519"/>
      <c r="DX519"/>
      <c r="DY519"/>
      <c r="DZ519"/>
      <c r="EA519"/>
      <c r="EB519"/>
      <c r="EC519"/>
      <c r="ED519"/>
      <c r="EE519"/>
      <c r="EF519"/>
      <c r="EG519"/>
      <c r="EH519"/>
      <c r="EI519"/>
      <c r="EJ519"/>
      <c r="EK519"/>
      <c r="EL519"/>
      <c r="EM519"/>
      <c r="EN519"/>
      <c r="EO519"/>
      <c r="EP519"/>
      <c r="EQ519"/>
      <c r="ER519"/>
      <c r="ES519"/>
      <c r="ET519"/>
      <c r="EU519"/>
      <c r="EV519"/>
      <c r="EW519"/>
      <c r="EX519"/>
      <c r="EY519"/>
      <c r="EZ519"/>
      <c r="FA519"/>
      <c r="FB519"/>
      <c r="FC519"/>
      <c r="FD519"/>
      <c r="FE519"/>
      <c r="FF519"/>
      <c r="FG519"/>
      <c r="FH519"/>
      <c r="FI519"/>
      <c r="FJ519"/>
      <c r="FK519"/>
      <c r="FL519"/>
      <c r="FM519"/>
      <c r="FN519"/>
      <c r="FO519"/>
      <c r="FP519"/>
      <c r="FQ519"/>
      <c r="FR519"/>
      <c r="FS519"/>
      <c r="FT519"/>
      <c r="FU519"/>
      <c r="FV519"/>
      <c r="FW519"/>
      <c r="FX519"/>
      <c r="FY519"/>
      <c r="FZ519"/>
      <c r="GA519"/>
      <c r="GB519"/>
      <c r="GC519"/>
      <c r="GD519"/>
      <c r="GE519"/>
      <c r="GF519"/>
      <c r="GG519"/>
      <c r="GH519"/>
      <c r="GI519"/>
      <c r="GJ519"/>
      <c r="GK519"/>
      <c r="GL519"/>
      <c r="GM519"/>
      <c r="GN519"/>
      <c r="GO519"/>
      <c r="GP519"/>
      <c r="GQ519"/>
      <c r="GR519"/>
      <c r="GS519"/>
      <c r="GT519"/>
      <c r="GU519"/>
      <c r="GV519"/>
      <c r="GW519"/>
      <c r="GX519"/>
    </row>
    <row r="520" spans="1:206" s="233" customFormat="1" x14ac:dyDescent="0.25">
      <c r="A520" s="31" t="s">
        <v>1703</v>
      </c>
      <c r="B520" s="275" t="s">
        <v>307</v>
      </c>
      <c r="C520" s="9" t="s">
        <v>1943</v>
      </c>
      <c r="D520" s="9" t="s">
        <v>15</v>
      </c>
      <c r="E520" s="276"/>
      <c r="F520" s="9"/>
      <c r="G520" s="9" t="s">
        <v>19</v>
      </c>
      <c r="H520" s="9">
        <v>20</v>
      </c>
      <c r="I520" s="9"/>
      <c r="J520" s="9"/>
      <c r="K520" s="9">
        <v>1</v>
      </c>
      <c r="L520" s="275"/>
      <c r="M520" s="9"/>
      <c r="N520" s="277"/>
      <c r="O520" s="277"/>
      <c r="P520" s="278">
        <v>5</v>
      </c>
      <c r="Q520" s="279" t="s">
        <v>4</v>
      </c>
      <c r="R520" s="280" t="s">
        <v>3</v>
      </c>
      <c r="S520" s="277"/>
      <c r="T520" s="281"/>
      <c r="U520" s="9"/>
      <c r="V520" s="9">
        <v>2</v>
      </c>
      <c r="W520" s="9"/>
      <c r="X520" s="9"/>
      <c r="Y520" s="9"/>
      <c r="Z520" s="9"/>
      <c r="AA520" s="9"/>
      <c r="AB520" s="9"/>
      <c r="AC520" s="9"/>
      <c r="AD520" s="9"/>
      <c r="AE520" s="9"/>
      <c r="AF520" s="9"/>
      <c r="AG520" s="9"/>
      <c r="AH520" s="9"/>
      <c r="AI520" s="282"/>
      <c r="AJ520" s="31" t="s">
        <v>2114</v>
      </c>
      <c r="AK520" s="275"/>
      <c r="AL520" s="280"/>
      <c r="AM520"/>
      <c r="AN520"/>
      <c r="AO520"/>
      <c r="AP520"/>
      <c r="AQ520"/>
      <c r="AR520"/>
      <c r="AS520"/>
      <c r="AT520"/>
      <c r="AU520"/>
      <c r="AV520"/>
      <c r="AW520"/>
      <c r="AX520"/>
      <c r="AY520"/>
      <c r="AZ520"/>
      <c r="BA520"/>
      <c r="BB520"/>
      <c r="BC520"/>
      <c r="BD520"/>
      <c r="BE520"/>
      <c r="BF520"/>
      <c r="BG520"/>
      <c r="BH520"/>
      <c r="BI520"/>
      <c r="BJ520"/>
      <c r="BK520"/>
      <c r="BL520"/>
      <c r="BM520"/>
      <c r="BN520"/>
      <c r="BO520"/>
      <c r="BP520"/>
      <c r="BQ520"/>
      <c r="BR520"/>
      <c r="BS520"/>
      <c r="BT520"/>
      <c r="BU520"/>
      <c r="BV520"/>
      <c r="BW520"/>
      <c r="BX520"/>
      <c r="BY520"/>
      <c r="BZ520"/>
      <c r="CA520"/>
      <c r="CB520"/>
      <c r="CC520"/>
      <c r="CD520"/>
      <c r="CE520"/>
      <c r="CF520"/>
      <c r="CG520"/>
      <c r="CH520"/>
      <c r="CI520"/>
      <c r="CJ520"/>
      <c r="CK520"/>
      <c r="CL520"/>
      <c r="CM520"/>
      <c r="CN520"/>
      <c r="CO520"/>
      <c r="CP520"/>
      <c r="CQ520"/>
      <c r="CR520"/>
      <c r="CS520"/>
      <c r="CT520"/>
      <c r="CU520"/>
      <c r="CV520"/>
      <c r="CW520"/>
      <c r="CX520"/>
      <c r="CY520"/>
      <c r="CZ520"/>
      <c r="DA520"/>
      <c r="DB520"/>
      <c r="DC520"/>
      <c r="DD520"/>
      <c r="DE520"/>
      <c r="DF520"/>
      <c r="DG520"/>
      <c r="DH520"/>
      <c r="DI520"/>
      <c r="DJ520"/>
      <c r="DK520"/>
      <c r="DL520"/>
      <c r="DM520"/>
      <c r="DN520"/>
      <c r="DO520"/>
      <c r="DP520"/>
      <c r="DQ520"/>
      <c r="DR520"/>
      <c r="DS520"/>
      <c r="DT520"/>
      <c r="DU520"/>
      <c r="DV520"/>
      <c r="DW520"/>
      <c r="DX520"/>
      <c r="DY520"/>
      <c r="DZ520"/>
      <c r="EA520"/>
      <c r="EB520"/>
      <c r="EC520"/>
      <c r="ED520"/>
      <c r="EE520"/>
      <c r="EF520"/>
      <c r="EG520"/>
      <c r="EH520"/>
      <c r="EI520"/>
      <c r="EJ520"/>
      <c r="EK520"/>
      <c r="EL520"/>
      <c r="EM520"/>
      <c r="EN520"/>
      <c r="EO520"/>
      <c r="EP520"/>
      <c r="EQ520"/>
      <c r="ER520"/>
      <c r="ES520"/>
      <c r="ET520"/>
      <c r="EU520"/>
      <c r="EV520"/>
      <c r="EW520"/>
      <c r="EX520"/>
      <c r="EY520"/>
      <c r="EZ520"/>
      <c r="FA520"/>
      <c r="FB520"/>
      <c r="FC520"/>
      <c r="FD520"/>
      <c r="FE520"/>
      <c r="FF520"/>
      <c r="FG520"/>
      <c r="FH520"/>
      <c r="FI520"/>
      <c r="FJ520"/>
      <c r="FK520"/>
      <c r="FL520"/>
      <c r="FM520"/>
      <c r="FN520"/>
      <c r="FO520"/>
      <c r="FP520"/>
      <c r="FQ520"/>
      <c r="FR520"/>
      <c r="FS520"/>
      <c r="FT520"/>
      <c r="FU520"/>
      <c r="FV520"/>
      <c r="FW520"/>
      <c r="FX520"/>
      <c r="FY520"/>
      <c r="FZ520"/>
      <c r="GA520"/>
      <c r="GB520"/>
      <c r="GC520"/>
      <c r="GD520"/>
      <c r="GE520"/>
      <c r="GF520"/>
      <c r="GG520"/>
      <c r="GH520"/>
      <c r="GI520"/>
      <c r="GJ520"/>
      <c r="GK520"/>
      <c r="GL520"/>
      <c r="GM520"/>
      <c r="GN520"/>
      <c r="GO520"/>
      <c r="GP520"/>
      <c r="GQ520"/>
      <c r="GR520"/>
      <c r="GS520"/>
      <c r="GT520"/>
      <c r="GU520"/>
      <c r="GV520"/>
      <c r="GW520"/>
      <c r="GX520"/>
    </row>
    <row r="521" spans="1:206" s="233" customFormat="1" x14ac:dyDescent="0.25">
      <c r="A521" s="31" t="s">
        <v>687</v>
      </c>
      <c r="B521" s="275" t="s">
        <v>273</v>
      </c>
      <c r="C521" s="9" t="s">
        <v>1944</v>
      </c>
      <c r="D521" s="9" t="s">
        <v>15</v>
      </c>
      <c r="E521" s="276"/>
      <c r="F521" s="9"/>
      <c r="G521" s="9"/>
      <c r="H521" s="9"/>
      <c r="I521" s="9">
        <v>3</v>
      </c>
      <c r="J521" s="9">
        <v>3</v>
      </c>
      <c r="K521" s="9"/>
      <c r="L521" s="275"/>
      <c r="M521" s="9"/>
      <c r="N521" s="277"/>
      <c r="O521" s="277"/>
      <c r="P521" s="278">
        <v>2</v>
      </c>
      <c r="Q521" s="279" t="s">
        <v>4</v>
      </c>
      <c r="R521" s="280"/>
      <c r="S521" s="277"/>
      <c r="T521" s="281"/>
      <c r="U521" s="9"/>
      <c r="V521" s="9"/>
      <c r="W521" s="9"/>
      <c r="X521" s="9">
        <v>2</v>
      </c>
      <c r="Y521" s="9"/>
      <c r="Z521" s="9">
        <v>2</v>
      </c>
      <c r="AA521" s="9"/>
      <c r="AB521" s="9"/>
      <c r="AC521" s="9"/>
      <c r="AD521" s="9"/>
      <c r="AE521" s="9"/>
      <c r="AF521" s="9"/>
      <c r="AG521" s="9"/>
      <c r="AH521" s="9"/>
      <c r="AI521" s="282"/>
      <c r="AJ521" s="31" t="s">
        <v>897</v>
      </c>
      <c r="AK521" s="275"/>
      <c r="AL521" s="280"/>
      <c r="AM521"/>
      <c r="AN521"/>
      <c r="AO521"/>
      <c r="AP521"/>
      <c r="AQ521"/>
      <c r="AR521"/>
      <c r="AS521"/>
      <c r="AT521"/>
      <c r="AU521"/>
      <c r="AV521"/>
      <c r="AW521"/>
      <c r="AX521"/>
      <c r="AY521"/>
      <c r="AZ521"/>
      <c r="BA521"/>
      <c r="BB521"/>
      <c r="BC521"/>
      <c r="BD521"/>
      <c r="BE521"/>
      <c r="BF521"/>
      <c r="BG521"/>
      <c r="BH521"/>
      <c r="BI521"/>
      <c r="BJ521"/>
      <c r="BK521"/>
      <c r="BL521"/>
      <c r="BM521"/>
      <c r="BN521"/>
      <c r="BO521"/>
      <c r="BP521"/>
      <c r="BQ521"/>
      <c r="BR521"/>
      <c r="BS521"/>
      <c r="BT521"/>
      <c r="BU521"/>
      <c r="BV521"/>
      <c r="BW521"/>
      <c r="BX521"/>
      <c r="BY521"/>
      <c r="BZ521"/>
      <c r="CA521"/>
      <c r="CB521"/>
      <c r="CC521"/>
      <c r="CD521"/>
      <c r="CE521"/>
      <c r="CF521"/>
      <c r="CG521"/>
      <c r="CH521"/>
      <c r="CI521"/>
      <c r="CJ521"/>
      <c r="CK521"/>
      <c r="CL521"/>
      <c r="CM521"/>
      <c r="CN521"/>
      <c r="CO521"/>
      <c r="CP521"/>
      <c r="CQ521"/>
      <c r="CR521"/>
      <c r="CS521"/>
      <c r="CT521"/>
      <c r="CU521"/>
      <c r="CV521"/>
      <c r="CW521"/>
      <c r="CX521"/>
      <c r="CY521"/>
      <c r="CZ521"/>
      <c r="DA521"/>
      <c r="DB521"/>
      <c r="DC521"/>
      <c r="DD521"/>
      <c r="DE521"/>
      <c r="DF521"/>
      <c r="DG521"/>
      <c r="DH521"/>
      <c r="DI521"/>
      <c r="DJ521"/>
      <c r="DK521"/>
      <c r="DL521"/>
      <c r="DM521"/>
      <c r="DN521"/>
      <c r="DO521"/>
      <c r="DP521"/>
      <c r="DQ521"/>
      <c r="DR521"/>
      <c r="DS521"/>
      <c r="DT521"/>
      <c r="DU521"/>
      <c r="DV521"/>
      <c r="DW521"/>
      <c r="DX521"/>
      <c r="DY521"/>
      <c r="DZ521"/>
      <c r="EA521"/>
      <c r="EB521"/>
      <c r="EC521"/>
      <c r="ED521"/>
      <c r="EE521"/>
      <c r="EF521"/>
      <c r="EG521"/>
      <c r="EH521"/>
      <c r="EI521"/>
      <c r="EJ521"/>
      <c r="EK521"/>
      <c r="EL521"/>
      <c r="EM521"/>
      <c r="EN521"/>
      <c r="EO521"/>
      <c r="EP521"/>
      <c r="EQ521"/>
      <c r="ER521"/>
      <c r="ES521"/>
      <c r="ET521"/>
      <c r="EU521"/>
      <c r="EV521"/>
      <c r="EW521"/>
      <c r="EX521"/>
      <c r="EY521"/>
      <c r="EZ521"/>
      <c r="FA521"/>
      <c r="FB521"/>
      <c r="FC521"/>
      <c r="FD521"/>
      <c r="FE521"/>
      <c r="FF521"/>
      <c r="FG521"/>
      <c r="FH521"/>
      <c r="FI521"/>
      <c r="FJ521"/>
      <c r="FK521"/>
      <c r="FL521"/>
      <c r="FM521"/>
      <c r="FN521"/>
      <c r="FO521"/>
      <c r="FP521"/>
      <c r="FQ521"/>
      <c r="FR521"/>
      <c r="FS521"/>
      <c r="FT521"/>
      <c r="FU521"/>
      <c r="FV521"/>
      <c r="FW521"/>
      <c r="FX521"/>
      <c r="FY521"/>
      <c r="FZ521"/>
      <c r="GA521"/>
      <c r="GB521"/>
      <c r="GC521"/>
      <c r="GD521"/>
      <c r="GE521"/>
      <c r="GF521"/>
      <c r="GG521"/>
      <c r="GH521"/>
      <c r="GI521"/>
      <c r="GJ521"/>
      <c r="GK521"/>
      <c r="GL521"/>
      <c r="GM521"/>
      <c r="GN521"/>
      <c r="GO521"/>
      <c r="GP521"/>
      <c r="GQ521"/>
      <c r="GR521"/>
      <c r="GS521"/>
      <c r="GT521"/>
      <c r="GU521"/>
      <c r="GV521"/>
      <c r="GW521"/>
      <c r="GX521"/>
    </row>
    <row r="522" spans="1:206" s="233" customFormat="1" ht="75" x14ac:dyDescent="0.25">
      <c r="A522" s="31" t="s">
        <v>2159</v>
      </c>
      <c r="B522" s="275" t="s">
        <v>313</v>
      </c>
      <c r="C522" s="9" t="s">
        <v>448</v>
      </c>
      <c r="D522" s="9"/>
      <c r="E522" s="276"/>
      <c r="F522" s="9"/>
      <c r="G522" s="9"/>
      <c r="H522" s="9"/>
      <c r="I522" s="9"/>
      <c r="J522" s="9"/>
      <c r="K522" s="9"/>
      <c r="L522" s="275"/>
      <c r="M522" s="9"/>
      <c r="N522" s="277"/>
      <c r="O522" s="277"/>
      <c r="P522" s="278"/>
      <c r="Q522" s="279">
        <v>45701</v>
      </c>
      <c r="R522" s="280"/>
      <c r="S522" s="277"/>
      <c r="T522" s="281"/>
      <c r="U522" s="9"/>
      <c r="V522" s="9"/>
      <c r="W522" s="9"/>
      <c r="X522" s="9"/>
      <c r="Y522" s="9"/>
      <c r="Z522" s="9"/>
      <c r="AA522" s="9"/>
      <c r="AB522" s="9"/>
      <c r="AC522" s="9"/>
      <c r="AD522" s="9"/>
      <c r="AE522" s="9"/>
      <c r="AF522" s="9"/>
      <c r="AG522" s="9"/>
      <c r="AH522" s="9"/>
      <c r="AI522" s="282"/>
      <c r="AJ522" s="31" t="s">
        <v>897</v>
      </c>
      <c r="AK522" s="275"/>
      <c r="AL522" s="280"/>
      <c r="AM522"/>
      <c r="AN522"/>
      <c r="AO522"/>
      <c r="AP522"/>
      <c r="AQ522"/>
      <c r="AR522"/>
      <c r="AS522"/>
      <c r="AT522"/>
      <c r="AU522"/>
      <c r="AV522"/>
      <c r="AW522"/>
      <c r="AX522"/>
      <c r="AY522"/>
      <c r="AZ522"/>
      <c r="BA522"/>
      <c r="BB522"/>
      <c r="BC522"/>
      <c r="BD522"/>
      <c r="BE522"/>
      <c r="BF522"/>
      <c r="BG522"/>
      <c r="BH522"/>
      <c r="BI522"/>
      <c r="BJ522"/>
      <c r="BK522"/>
      <c r="BL522"/>
      <c r="BM522"/>
      <c r="BN522"/>
      <c r="BO522"/>
      <c r="BP522"/>
      <c r="BQ522"/>
      <c r="BR522"/>
      <c r="BS522"/>
      <c r="BT522"/>
      <c r="BU522"/>
      <c r="BV522"/>
      <c r="BW522"/>
      <c r="BX522"/>
      <c r="BY522"/>
      <c r="BZ522"/>
      <c r="CA522"/>
      <c r="CB522"/>
      <c r="CC522"/>
      <c r="CD522"/>
      <c r="CE522"/>
      <c r="CF522"/>
      <c r="CG522"/>
      <c r="CH522"/>
      <c r="CI522"/>
      <c r="CJ522"/>
      <c r="CK522"/>
      <c r="CL522"/>
      <c r="CM522"/>
      <c r="CN522"/>
      <c r="CO522"/>
      <c r="CP522"/>
      <c r="CQ522"/>
      <c r="CR522"/>
      <c r="CS522"/>
      <c r="CT522"/>
      <c r="CU522"/>
      <c r="CV522"/>
      <c r="CW522"/>
      <c r="CX522"/>
      <c r="CY522"/>
      <c r="CZ522"/>
      <c r="DA522"/>
      <c r="DB522"/>
      <c r="DC522"/>
      <c r="DD522"/>
      <c r="DE522"/>
      <c r="DF522"/>
      <c r="DG522"/>
      <c r="DH522"/>
      <c r="DI522"/>
      <c r="DJ522"/>
      <c r="DK522"/>
      <c r="DL522"/>
      <c r="DM522"/>
      <c r="DN522"/>
      <c r="DO522"/>
      <c r="DP522"/>
      <c r="DQ522"/>
      <c r="DR522"/>
      <c r="DS522"/>
      <c r="DT522"/>
      <c r="DU522"/>
      <c r="DV522"/>
      <c r="DW522"/>
      <c r="DX522"/>
      <c r="DY522"/>
      <c r="DZ522"/>
      <c r="EA522"/>
      <c r="EB522"/>
      <c r="EC522"/>
      <c r="ED522"/>
      <c r="EE522"/>
      <c r="EF522"/>
      <c r="EG522"/>
      <c r="EH522"/>
      <c r="EI522"/>
      <c r="EJ522"/>
      <c r="EK522"/>
      <c r="EL522"/>
      <c r="EM522"/>
      <c r="EN522"/>
      <c r="EO522"/>
      <c r="EP522"/>
      <c r="EQ522"/>
      <c r="ER522"/>
      <c r="ES522"/>
      <c r="ET522"/>
      <c r="EU522"/>
      <c r="EV522"/>
      <c r="EW522"/>
      <c r="EX522"/>
      <c r="EY522"/>
      <c r="EZ522"/>
      <c r="FA522"/>
      <c r="FB522"/>
      <c r="FC522"/>
      <c r="FD522"/>
      <c r="FE522"/>
      <c r="FF522"/>
      <c r="FG522"/>
      <c r="FH522"/>
      <c r="FI522"/>
      <c r="FJ522"/>
      <c r="FK522"/>
      <c r="FL522"/>
      <c r="FM522"/>
      <c r="FN522"/>
      <c r="FO522"/>
      <c r="FP522"/>
      <c r="FQ522"/>
      <c r="FR522"/>
      <c r="FS522"/>
      <c r="FT522"/>
      <c r="FU522"/>
      <c r="FV522"/>
      <c r="FW522"/>
      <c r="FX522"/>
      <c r="FY522"/>
      <c r="FZ522"/>
      <c r="GA522"/>
      <c r="GB522"/>
      <c r="GC522"/>
      <c r="GD522"/>
      <c r="GE522"/>
      <c r="GF522"/>
      <c r="GG522"/>
      <c r="GH522"/>
      <c r="GI522"/>
      <c r="GJ522"/>
      <c r="GK522"/>
      <c r="GL522"/>
      <c r="GM522"/>
      <c r="GN522"/>
      <c r="GO522"/>
      <c r="GP522"/>
      <c r="GQ522"/>
      <c r="GR522"/>
      <c r="GS522"/>
      <c r="GT522"/>
      <c r="GU522"/>
      <c r="GV522"/>
      <c r="GW522"/>
      <c r="GX522"/>
    </row>
    <row r="523" spans="1:206" s="233" customFormat="1" x14ac:dyDescent="0.25">
      <c r="A523" s="31" t="s">
        <v>1704</v>
      </c>
      <c r="B523" s="275" t="s">
        <v>321</v>
      </c>
      <c r="C523" s="9" t="s">
        <v>1946</v>
      </c>
      <c r="D523" s="9" t="s">
        <v>15</v>
      </c>
      <c r="E523" s="276"/>
      <c r="F523" s="9"/>
      <c r="G523" s="9"/>
      <c r="H523" s="9"/>
      <c r="I523" s="9">
        <v>3</v>
      </c>
      <c r="J523" s="9">
        <v>3</v>
      </c>
      <c r="K523" s="9"/>
      <c r="L523" s="275"/>
      <c r="M523" s="9"/>
      <c r="N523" s="277"/>
      <c r="O523" s="277"/>
      <c r="P523" s="278">
        <v>2</v>
      </c>
      <c r="Q523" s="279" t="s">
        <v>4</v>
      </c>
      <c r="R523" s="280"/>
      <c r="S523" s="277"/>
      <c r="T523" s="281"/>
      <c r="U523" s="9"/>
      <c r="V523" s="9"/>
      <c r="W523" s="9"/>
      <c r="X523" s="9">
        <v>2</v>
      </c>
      <c r="Y523" s="9"/>
      <c r="Z523" s="9">
        <v>2</v>
      </c>
      <c r="AA523" s="9"/>
      <c r="AB523" s="9"/>
      <c r="AC523" s="9"/>
      <c r="AD523" s="9"/>
      <c r="AE523" s="9"/>
      <c r="AF523" s="9"/>
      <c r="AG523" s="9"/>
      <c r="AH523" s="9">
        <v>2</v>
      </c>
      <c r="AI523" s="282"/>
      <c r="AJ523" s="31" t="s">
        <v>897</v>
      </c>
      <c r="AK523" s="275"/>
      <c r="AL523" s="280"/>
      <c r="AM523"/>
      <c r="AN523"/>
      <c r="AO523"/>
      <c r="AP523"/>
      <c r="AQ523"/>
      <c r="AR523"/>
      <c r="AS523"/>
      <c r="AT523"/>
      <c r="AU523"/>
      <c r="AV523"/>
      <c r="AW523"/>
      <c r="AX523"/>
      <c r="AY523"/>
      <c r="AZ523"/>
      <c r="BA523"/>
      <c r="BB523"/>
      <c r="BC523"/>
      <c r="BD523"/>
      <c r="BE523"/>
      <c r="BF523"/>
      <c r="BG523"/>
      <c r="BH523"/>
      <c r="BI523"/>
      <c r="BJ523"/>
      <c r="BK523"/>
      <c r="BL523"/>
      <c r="BM523"/>
      <c r="BN523"/>
      <c r="BO523"/>
      <c r="BP523"/>
      <c r="BQ523"/>
      <c r="BR523"/>
      <c r="BS523"/>
      <c r="BT523"/>
      <c r="BU523"/>
      <c r="BV523"/>
      <c r="BW523"/>
      <c r="BX523"/>
      <c r="BY523"/>
      <c r="BZ523"/>
      <c r="CA523"/>
      <c r="CB523"/>
      <c r="CC523"/>
      <c r="CD523"/>
      <c r="CE523"/>
      <c r="CF523"/>
      <c r="CG523"/>
      <c r="CH523"/>
      <c r="CI523"/>
      <c r="CJ523"/>
      <c r="CK523"/>
      <c r="CL523"/>
      <c r="CM523"/>
      <c r="CN523"/>
      <c r="CO523"/>
      <c r="CP523"/>
      <c r="CQ523"/>
      <c r="CR523"/>
      <c r="CS523"/>
      <c r="CT523"/>
      <c r="CU523"/>
      <c r="CV523"/>
      <c r="CW523"/>
      <c r="CX523"/>
      <c r="CY523"/>
      <c r="CZ523"/>
      <c r="DA523"/>
      <c r="DB523"/>
      <c r="DC523"/>
      <c r="DD523"/>
      <c r="DE523"/>
      <c r="DF523"/>
      <c r="DG523"/>
      <c r="DH523"/>
      <c r="DI523"/>
      <c r="DJ523"/>
      <c r="DK523"/>
      <c r="DL523"/>
      <c r="DM523"/>
      <c r="DN523"/>
      <c r="DO523"/>
      <c r="DP523"/>
      <c r="DQ523"/>
      <c r="DR523"/>
      <c r="DS523"/>
      <c r="DT523"/>
      <c r="DU523"/>
      <c r="DV523"/>
      <c r="DW523"/>
      <c r="DX523"/>
      <c r="DY523"/>
      <c r="DZ523"/>
      <c r="EA523"/>
      <c r="EB523"/>
      <c r="EC523"/>
      <c r="ED523"/>
      <c r="EE523"/>
      <c r="EF523"/>
      <c r="EG523"/>
      <c r="EH523"/>
      <c r="EI523"/>
      <c r="EJ523"/>
      <c r="EK523"/>
      <c r="EL523"/>
      <c r="EM523"/>
      <c r="EN523"/>
      <c r="EO523"/>
      <c r="EP523"/>
      <c r="EQ523"/>
      <c r="ER523"/>
      <c r="ES523"/>
      <c r="ET523"/>
      <c r="EU523"/>
      <c r="EV523"/>
      <c r="EW523"/>
      <c r="EX523"/>
      <c r="EY523"/>
      <c r="EZ523"/>
      <c r="FA523"/>
      <c r="FB523"/>
      <c r="FC523"/>
      <c r="FD523"/>
      <c r="FE523"/>
      <c r="FF523"/>
      <c r="FG523"/>
      <c r="FH523"/>
      <c r="FI523"/>
      <c r="FJ523"/>
      <c r="FK523"/>
      <c r="FL523"/>
      <c r="FM523"/>
      <c r="FN523"/>
      <c r="FO523"/>
      <c r="FP523"/>
      <c r="FQ523"/>
      <c r="FR523"/>
      <c r="FS523"/>
      <c r="FT523"/>
      <c r="FU523"/>
      <c r="FV523"/>
      <c r="FW523"/>
      <c r="FX523"/>
      <c r="FY523"/>
      <c r="FZ523"/>
      <c r="GA523"/>
      <c r="GB523"/>
      <c r="GC523"/>
      <c r="GD523"/>
      <c r="GE523"/>
      <c r="GF523"/>
      <c r="GG523"/>
      <c r="GH523"/>
      <c r="GI523"/>
      <c r="GJ523"/>
      <c r="GK523"/>
      <c r="GL523"/>
      <c r="GM523"/>
      <c r="GN523"/>
      <c r="GO523"/>
      <c r="GP523"/>
      <c r="GQ523"/>
      <c r="GR523"/>
      <c r="GS523"/>
      <c r="GT523"/>
      <c r="GU523"/>
      <c r="GV523"/>
      <c r="GW523"/>
      <c r="GX523"/>
    </row>
    <row r="524" spans="1:206" s="233" customFormat="1" ht="30" x14ac:dyDescent="0.25">
      <c r="A524" s="31" t="s">
        <v>449</v>
      </c>
      <c r="B524" s="275" t="s">
        <v>450</v>
      </c>
      <c r="C524" s="9" t="s">
        <v>451</v>
      </c>
      <c r="D524" s="9" t="s">
        <v>15</v>
      </c>
      <c r="E524" s="276"/>
      <c r="F524" s="9"/>
      <c r="G524" s="9"/>
      <c r="H524" s="9"/>
      <c r="I524" s="9">
        <v>3</v>
      </c>
      <c r="J524" s="9">
        <v>3</v>
      </c>
      <c r="K524" s="9"/>
      <c r="L524" s="275"/>
      <c r="M524" s="9"/>
      <c r="N524" s="277"/>
      <c r="O524" s="277"/>
      <c r="P524" s="278">
        <v>2</v>
      </c>
      <c r="Q524" s="279">
        <v>45709</v>
      </c>
      <c r="R524" s="280"/>
      <c r="S524" s="277"/>
      <c r="T524" s="281"/>
      <c r="U524" s="9"/>
      <c r="V524" s="9"/>
      <c r="W524" s="9"/>
      <c r="X524" s="9"/>
      <c r="Y524" s="9"/>
      <c r="Z524" s="9"/>
      <c r="AA524" s="9"/>
      <c r="AB524" s="9"/>
      <c r="AC524" s="9"/>
      <c r="AD524" s="9"/>
      <c r="AE524" s="9"/>
      <c r="AF524" s="9"/>
      <c r="AG524" s="9"/>
      <c r="AH524" s="9"/>
      <c r="AI524" s="282"/>
      <c r="AJ524" s="31" t="s">
        <v>897</v>
      </c>
      <c r="AK524" s="275"/>
      <c r="AL524" s="280"/>
      <c r="AM524"/>
      <c r="AN524"/>
      <c r="AO524"/>
      <c r="AP524"/>
      <c r="AQ524"/>
      <c r="AR524"/>
      <c r="AS524"/>
      <c r="AT524"/>
      <c r="AU524"/>
      <c r="AV524"/>
      <c r="AW524"/>
      <c r="AX524"/>
      <c r="AY524"/>
      <c r="AZ524"/>
      <c r="BA524"/>
      <c r="BB524"/>
      <c r="BC524"/>
      <c r="BD524"/>
      <c r="BE524"/>
      <c r="BF524"/>
      <c r="BG524"/>
      <c r="BH524"/>
      <c r="BI524"/>
      <c r="BJ524"/>
      <c r="BK524"/>
      <c r="BL524"/>
      <c r="BM524"/>
      <c r="BN524"/>
      <c r="BO524"/>
      <c r="BP524"/>
      <c r="BQ524"/>
      <c r="BR524"/>
      <c r="BS524"/>
      <c r="BT524"/>
      <c r="BU524"/>
      <c r="BV524"/>
      <c r="BW524"/>
      <c r="BX524"/>
      <c r="BY524"/>
      <c r="BZ524"/>
      <c r="CA524"/>
      <c r="CB524"/>
      <c r="CC524"/>
      <c r="CD524"/>
      <c r="CE524"/>
      <c r="CF524"/>
      <c r="CG524"/>
      <c r="CH524"/>
      <c r="CI524"/>
      <c r="CJ524"/>
      <c r="CK524"/>
      <c r="CL524"/>
      <c r="CM524"/>
      <c r="CN524"/>
      <c r="CO524"/>
      <c r="CP524"/>
      <c r="CQ524"/>
      <c r="CR524"/>
      <c r="CS524"/>
      <c r="CT524"/>
      <c r="CU524"/>
      <c r="CV524"/>
      <c r="CW524"/>
      <c r="CX524"/>
      <c r="CY524"/>
      <c r="CZ524"/>
      <c r="DA524"/>
      <c r="DB524"/>
      <c r="DC524"/>
      <c r="DD524"/>
      <c r="DE524"/>
      <c r="DF524"/>
      <c r="DG524"/>
      <c r="DH524"/>
      <c r="DI524"/>
      <c r="DJ524"/>
      <c r="DK524"/>
      <c r="DL524"/>
      <c r="DM524"/>
      <c r="DN524"/>
      <c r="DO524"/>
      <c r="DP524"/>
      <c r="DQ524"/>
      <c r="DR524"/>
      <c r="DS524"/>
      <c r="DT524"/>
      <c r="DU524"/>
      <c r="DV524"/>
      <c r="DW524"/>
      <c r="DX524"/>
      <c r="DY524"/>
      <c r="DZ524"/>
      <c r="EA524"/>
      <c r="EB524"/>
      <c r="EC524"/>
      <c r="ED524"/>
      <c r="EE524"/>
      <c r="EF524"/>
      <c r="EG524"/>
      <c r="EH524"/>
      <c r="EI524"/>
      <c r="EJ524"/>
      <c r="EK524"/>
      <c r="EL524"/>
      <c r="EM524"/>
      <c r="EN524"/>
      <c r="EO524"/>
      <c r="EP524"/>
      <c r="EQ524"/>
      <c r="ER524"/>
      <c r="ES524"/>
      <c r="ET524"/>
      <c r="EU524"/>
      <c r="EV524"/>
      <c r="EW524"/>
      <c r="EX524"/>
      <c r="EY524"/>
      <c r="EZ524"/>
      <c r="FA524"/>
      <c r="FB524"/>
      <c r="FC524"/>
      <c r="FD524"/>
      <c r="FE524"/>
      <c r="FF524"/>
      <c r="FG524"/>
      <c r="FH524"/>
      <c r="FI524"/>
      <c r="FJ524"/>
      <c r="FK524"/>
      <c r="FL524"/>
      <c r="FM524"/>
      <c r="FN524"/>
      <c r="FO524"/>
      <c r="FP524"/>
      <c r="FQ524"/>
      <c r="FR524"/>
      <c r="FS524"/>
      <c r="FT524"/>
      <c r="FU524"/>
      <c r="FV524"/>
      <c r="FW524"/>
      <c r="FX524"/>
      <c r="FY524"/>
      <c r="FZ524"/>
      <c r="GA524"/>
      <c r="GB524"/>
      <c r="GC524"/>
      <c r="GD524"/>
      <c r="GE524"/>
      <c r="GF524"/>
      <c r="GG524"/>
      <c r="GH524"/>
      <c r="GI524"/>
      <c r="GJ524"/>
      <c r="GK524"/>
      <c r="GL524"/>
      <c r="GM524"/>
      <c r="GN524"/>
      <c r="GO524"/>
      <c r="GP524"/>
      <c r="GQ524"/>
      <c r="GR524"/>
      <c r="GS524"/>
      <c r="GT524"/>
      <c r="GU524"/>
      <c r="GV524"/>
      <c r="GW524"/>
      <c r="GX524"/>
    </row>
    <row r="525" spans="1:206" s="233" customFormat="1" x14ac:dyDescent="0.25">
      <c r="A525" s="31" t="s">
        <v>2160</v>
      </c>
      <c r="B525" s="275" t="s">
        <v>273</v>
      </c>
      <c r="C525" s="9" t="s">
        <v>1945</v>
      </c>
      <c r="D525" s="9" t="s">
        <v>15</v>
      </c>
      <c r="E525" s="276"/>
      <c r="F525" s="9"/>
      <c r="G525" s="9"/>
      <c r="H525" s="9"/>
      <c r="I525" s="9">
        <v>3</v>
      </c>
      <c r="J525" s="9">
        <v>3</v>
      </c>
      <c r="K525" s="9"/>
      <c r="L525" s="275"/>
      <c r="M525" s="9"/>
      <c r="N525" s="277"/>
      <c r="O525" s="277"/>
      <c r="P525" s="278">
        <v>2</v>
      </c>
      <c r="Q525" s="279" t="s">
        <v>4</v>
      </c>
      <c r="R525" s="280"/>
      <c r="S525" s="277"/>
      <c r="T525" s="281"/>
      <c r="U525" s="9"/>
      <c r="V525" s="9"/>
      <c r="W525" s="9"/>
      <c r="X525" s="9">
        <v>2</v>
      </c>
      <c r="Y525" s="9"/>
      <c r="Z525" s="9">
        <v>2</v>
      </c>
      <c r="AA525" s="9"/>
      <c r="AB525" s="9"/>
      <c r="AC525" s="9"/>
      <c r="AD525" s="9"/>
      <c r="AE525" s="9"/>
      <c r="AF525" s="9"/>
      <c r="AG525" s="9"/>
      <c r="AH525" s="9">
        <v>2</v>
      </c>
      <c r="AI525" s="282"/>
      <c r="AJ525" s="31" t="s">
        <v>897</v>
      </c>
      <c r="AK525" s="275"/>
      <c r="AL525" s="280"/>
      <c r="AM525"/>
      <c r="AN525"/>
      <c r="AO525"/>
      <c r="AP525"/>
      <c r="AQ525"/>
      <c r="AR525"/>
      <c r="AS525"/>
      <c r="AT525"/>
      <c r="AU525"/>
      <c r="AV525"/>
      <c r="AW525"/>
      <c r="AX525"/>
      <c r="AY525"/>
      <c r="AZ525"/>
      <c r="BA525"/>
      <c r="BB525"/>
      <c r="BC525"/>
      <c r="BD525"/>
      <c r="BE525"/>
      <c r="BF525"/>
      <c r="BG525"/>
      <c r="BH525"/>
      <c r="BI525"/>
      <c r="BJ525"/>
      <c r="BK525"/>
      <c r="BL525"/>
      <c r="BM525"/>
      <c r="BN525"/>
      <c r="BO525"/>
      <c r="BP525"/>
      <c r="BQ525"/>
      <c r="BR525"/>
      <c r="BS525"/>
      <c r="BT525"/>
      <c r="BU525"/>
      <c r="BV525"/>
      <c r="BW525"/>
      <c r="BX525"/>
      <c r="BY525"/>
      <c r="BZ525"/>
      <c r="CA525"/>
      <c r="CB525"/>
      <c r="CC525"/>
      <c r="CD525"/>
      <c r="CE525"/>
      <c r="CF525"/>
      <c r="CG525"/>
      <c r="CH525"/>
      <c r="CI525"/>
      <c r="CJ525"/>
      <c r="CK525"/>
      <c r="CL525"/>
      <c r="CM525"/>
      <c r="CN525"/>
      <c r="CO525"/>
      <c r="CP525"/>
      <c r="CQ525"/>
      <c r="CR525"/>
      <c r="CS525"/>
      <c r="CT525"/>
      <c r="CU525"/>
      <c r="CV525"/>
      <c r="CW525"/>
      <c r="CX525"/>
      <c r="CY525"/>
      <c r="CZ525"/>
      <c r="DA525"/>
      <c r="DB525"/>
      <c r="DC525"/>
      <c r="DD525"/>
      <c r="DE525"/>
      <c r="DF525"/>
      <c r="DG525"/>
      <c r="DH525"/>
      <c r="DI525"/>
      <c r="DJ525"/>
      <c r="DK525"/>
      <c r="DL525"/>
      <c r="DM525"/>
      <c r="DN525"/>
      <c r="DO525"/>
      <c r="DP525"/>
      <c r="DQ525"/>
      <c r="DR525"/>
      <c r="DS525"/>
      <c r="DT525"/>
      <c r="DU525"/>
      <c r="DV525"/>
      <c r="DW525"/>
      <c r="DX525"/>
      <c r="DY525"/>
      <c r="DZ525"/>
      <c r="EA525"/>
      <c r="EB525"/>
      <c r="EC525"/>
      <c r="ED525"/>
      <c r="EE525"/>
      <c r="EF525"/>
      <c r="EG525"/>
      <c r="EH525"/>
      <c r="EI525"/>
      <c r="EJ525"/>
      <c r="EK525"/>
      <c r="EL525"/>
      <c r="EM525"/>
      <c r="EN525"/>
      <c r="EO525"/>
      <c r="EP525"/>
      <c r="EQ525"/>
      <c r="ER525"/>
      <c r="ES525"/>
      <c r="ET525"/>
      <c r="EU525"/>
      <c r="EV525"/>
      <c r="EW525"/>
      <c r="EX525"/>
      <c r="EY525"/>
      <c r="EZ525"/>
      <c r="FA525"/>
      <c r="FB525"/>
      <c r="FC525"/>
      <c r="FD525"/>
      <c r="FE525"/>
      <c r="FF525"/>
      <c r="FG525"/>
      <c r="FH525"/>
      <c r="FI525"/>
      <c r="FJ525"/>
      <c r="FK525"/>
      <c r="FL525"/>
      <c r="FM525"/>
      <c r="FN525"/>
      <c r="FO525"/>
      <c r="FP525"/>
      <c r="FQ525"/>
      <c r="FR525"/>
      <c r="FS525"/>
      <c r="FT525"/>
      <c r="FU525"/>
      <c r="FV525"/>
      <c r="FW525"/>
      <c r="FX525"/>
      <c r="FY525"/>
      <c r="FZ525"/>
      <c r="GA525"/>
      <c r="GB525"/>
      <c r="GC525"/>
      <c r="GD525"/>
      <c r="GE525"/>
      <c r="GF525"/>
      <c r="GG525"/>
      <c r="GH525"/>
      <c r="GI525"/>
      <c r="GJ525"/>
      <c r="GK525"/>
      <c r="GL525"/>
      <c r="GM525"/>
      <c r="GN525"/>
      <c r="GO525"/>
      <c r="GP525"/>
      <c r="GQ525"/>
      <c r="GR525"/>
      <c r="GS525"/>
      <c r="GT525"/>
      <c r="GU525"/>
      <c r="GV525"/>
      <c r="GW525"/>
      <c r="GX525"/>
    </row>
    <row r="526" spans="1:206" s="233" customFormat="1" ht="45" x14ac:dyDescent="0.25">
      <c r="A526" s="31" t="s">
        <v>2203</v>
      </c>
      <c r="B526" s="275" t="s">
        <v>321</v>
      </c>
      <c r="C526" s="9" t="s">
        <v>2280</v>
      </c>
      <c r="D526" s="9" t="s">
        <v>2332</v>
      </c>
      <c r="E526" s="276"/>
      <c r="F526" s="9"/>
      <c r="G526" s="9"/>
      <c r="H526" s="9"/>
      <c r="I526" s="9"/>
      <c r="J526" s="9"/>
      <c r="K526" s="9"/>
      <c r="L526" s="275" t="s">
        <v>2333</v>
      </c>
      <c r="M526" s="9"/>
      <c r="N526" s="277"/>
      <c r="O526" s="277"/>
      <c r="P526" s="278">
        <v>0</v>
      </c>
      <c r="Q526" s="279" t="s">
        <v>4</v>
      </c>
      <c r="R526" s="280"/>
      <c r="S526" s="277"/>
      <c r="T526" s="281">
        <v>2</v>
      </c>
      <c r="U526" s="9">
        <v>2</v>
      </c>
      <c r="V526" s="9">
        <v>2</v>
      </c>
      <c r="W526" s="9">
        <v>2</v>
      </c>
      <c r="X526" s="9">
        <v>2</v>
      </c>
      <c r="Y526" s="9">
        <v>2</v>
      </c>
      <c r="Z526" s="9">
        <v>2</v>
      </c>
      <c r="AA526" s="9">
        <v>2</v>
      </c>
      <c r="AB526" s="9">
        <v>2</v>
      </c>
      <c r="AC526" s="9">
        <v>2</v>
      </c>
      <c r="AD526" s="9">
        <v>2</v>
      </c>
      <c r="AE526" s="9">
        <v>2</v>
      </c>
      <c r="AF526" s="9">
        <v>2</v>
      </c>
      <c r="AG526" s="9">
        <v>2</v>
      </c>
      <c r="AH526" s="9">
        <v>2</v>
      </c>
      <c r="AI526" s="282"/>
      <c r="AJ526" s="31" t="s">
        <v>2337</v>
      </c>
      <c r="AK526" s="275"/>
      <c r="AL526" s="280"/>
      <c r="AM526"/>
      <c r="AN526"/>
      <c r="AO526"/>
      <c r="AP526"/>
      <c r="AQ526"/>
      <c r="AR526"/>
      <c r="AS526"/>
      <c r="AT526"/>
      <c r="AU526"/>
      <c r="AV526"/>
      <c r="AW526"/>
      <c r="AX526"/>
      <c r="AY526"/>
      <c r="AZ526"/>
      <c r="BA526"/>
      <c r="BB526"/>
      <c r="BC526"/>
      <c r="BD526"/>
      <c r="BE526"/>
      <c r="BF526"/>
      <c r="BG526"/>
      <c r="BH526"/>
      <c r="BI526"/>
      <c r="BJ526"/>
      <c r="BK526"/>
      <c r="BL526"/>
      <c r="BM526"/>
      <c r="BN526"/>
      <c r="BO526"/>
      <c r="BP526"/>
      <c r="BQ526"/>
      <c r="BR526"/>
      <c r="BS526"/>
      <c r="BT526"/>
      <c r="BU526"/>
      <c r="BV526"/>
      <c r="BW526"/>
      <c r="BX526"/>
      <c r="BY526"/>
      <c r="BZ526"/>
      <c r="CA526"/>
      <c r="CB526"/>
      <c r="CC526"/>
      <c r="CD526"/>
      <c r="CE526"/>
      <c r="CF526"/>
      <c r="CG526"/>
      <c r="CH526"/>
      <c r="CI526"/>
      <c r="CJ526"/>
      <c r="CK526"/>
      <c r="CL526"/>
      <c r="CM526"/>
      <c r="CN526"/>
      <c r="CO526"/>
      <c r="CP526"/>
      <c r="CQ526"/>
      <c r="CR526"/>
      <c r="CS526"/>
      <c r="CT526"/>
      <c r="CU526"/>
      <c r="CV526"/>
      <c r="CW526"/>
      <c r="CX526"/>
      <c r="CY526"/>
      <c r="CZ526"/>
      <c r="DA526"/>
      <c r="DB526"/>
      <c r="DC526"/>
      <c r="DD526"/>
      <c r="DE526"/>
      <c r="DF526"/>
      <c r="DG526"/>
      <c r="DH526"/>
      <c r="DI526"/>
      <c r="DJ526"/>
      <c r="DK526"/>
      <c r="DL526"/>
      <c r="DM526"/>
      <c r="DN526"/>
      <c r="DO526"/>
      <c r="DP526"/>
      <c r="DQ526"/>
      <c r="DR526"/>
      <c r="DS526"/>
      <c r="DT526"/>
      <c r="DU526"/>
      <c r="DV526"/>
      <c r="DW526"/>
      <c r="DX526"/>
      <c r="DY526"/>
      <c r="DZ526"/>
      <c r="EA526"/>
      <c r="EB526"/>
      <c r="EC526"/>
      <c r="ED526"/>
      <c r="EE526"/>
      <c r="EF526"/>
      <c r="EG526"/>
      <c r="EH526"/>
      <c r="EI526"/>
      <c r="EJ526"/>
      <c r="EK526"/>
      <c r="EL526"/>
      <c r="EM526"/>
      <c r="EN526"/>
      <c r="EO526"/>
      <c r="EP526"/>
      <c r="EQ526"/>
      <c r="ER526"/>
      <c r="ES526"/>
      <c r="ET526"/>
      <c r="EU526"/>
      <c r="EV526"/>
      <c r="EW526"/>
      <c r="EX526"/>
      <c r="EY526"/>
      <c r="EZ526"/>
      <c r="FA526"/>
      <c r="FB526"/>
      <c r="FC526"/>
      <c r="FD526"/>
      <c r="FE526"/>
      <c r="FF526"/>
      <c r="FG526"/>
      <c r="FH526"/>
      <c r="FI526"/>
      <c r="FJ526"/>
      <c r="FK526"/>
      <c r="FL526"/>
      <c r="FM526"/>
      <c r="FN526"/>
      <c r="FO526"/>
      <c r="FP526"/>
      <c r="FQ526"/>
      <c r="FR526"/>
      <c r="FS526"/>
      <c r="FT526"/>
      <c r="FU526"/>
      <c r="FV526"/>
      <c r="FW526"/>
      <c r="FX526"/>
      <c r="FY526"/>
      <c r="FZ526"/>
      <c r="GA526"/>
      <c r="GB526"/>
      <c r="GC526"/>
      <c r="GD526"/>
      <c r="GE526"/>
      <c r="GF526"/>
      <c r="GG526"/>
      <c r="GH526"/>
      <c r="GI526"/>
      <c r="GJ526"/>
      <c r="GK526"/>
      <c r="GL526"/>
      <c r="GM526"/>
      <c r="GN526"/>
      <c r="GO526"/>
      <c r="GP526"/>
      <c r="GQ526"/>
      <c r="GR526"/>
      <c r="GS526"/>
      <c r="GT526"/>
      <c r="GU526"/>
      <c r="GV526"/>
      <c r="GW526"/>
      <c r="GX526"/>
    </row>
    <row r="527" spans="1:206" s="233" customFormat="1" ht="45" x14ac:dyDescent="0.25">
      <c r="A527" s="31" t="s">
        <v>2204</v>
      </c>
      <c r="B527" s="275" t="s">
        <v>310</v>
      </c>
      <c r="C527" s="9" t="s">
        <v>2281</v>
      </c>
      <c r="D527" s="9" t="s">
        <v>2332</v>
      </c>
      <c r="E527" s="276"/>
      <c r="F527" s="9"/>
      <c r="G527" s="9"/>
      <c r="H527" s="9"/>
      <c r="I527" s="9"/>
      <c r="J527" s="9"/>
      <c r="K527" s="9"/>
      <c r="L527" s="275" t="s">
        <v>2333</v>
      </c>
      <c r="M527" s="9"/>
      <c r="N527" s="277"/>
      <c r="O527" s="277"/>
      <c r="P527" s="278">
        <v>0</v>
      </c>
      <c r="Q527" s="279" t="s">
        <v>4</v>
      </c>
      <c r="R527" s="280"/>
      <c r="S527" s="277"/>
      <c r="T527" s="281">
        <v>2</v>
      </c>
      <c r="U527" s="9">
        <v>2</v>
      </c>
      <c r="V527" s="9">
        <v>2</v>
      </c>
      <c r="W527" s="9">
        <v>2</v>
      </c>
      <c r="X527" s="9">
        <v>2</v>
      </c>
      <c r="Y527" s="9">
        <v>2</v>
      </c>
      <c r="Z527" s="9">
        <v>2</v>
      </c>
      <c r="AA527" s="9">
        <v>2</v>
      </c>
      <c r="AB527" s="9">
        <v>2</v>
      </c>
      <c r="AC527" s="9">
        <v>2</v>
      </c>
      <c r="AD527" s="9">
        <v>2</v>
      </c>
      <c r="AE527" s="9">
        <v>2</v>
      </c>
      <c r="AF527" s="9">
        <v>2</v>
      </c>
      <c r="AG527" s="9">
        <v>2</v>
      </c>
      <c r="AH527" s="9">
        <v>2</v>
      </c>
      <c r="AI527" s="282"/>
      <c r="AJ527" s="31" t="s">
        <v>2337</v>
      </c>
      <c r="AK527" s="275"/>
      <c r="AL527" s="280"/>
      <c r="AM527"/>
      <c r="AN527"/>
      <c r="AO527"/>
      <c r="AP527"/>
      <c r="AQ527"/>
      <c r="AR527"/>
      <c r="AS527"/>
      <c r="AT527"/>
      <c r="AU527"/>
      <c r="AV527"/>
      <c r="AW527"/>
      <c r="AX527"/>
      <c r="AY527"/>
      <c r="AZ527"/>
      <c r="BA527"/>
      <c r="BB527"/>
      <c r="BC527"/>
      <c r="BD527"/>
      <c r="BE527"/>
      <c r="BF527"/>
      <c r="BG527"/>
      <c r="BH527"/>
      <c r="BI527"/>
      <c r="BJ527"/>
      <c r="BK527"/>
      <c r="BL527"/>
      <c r="BM527"/>
      <c r="BN527"/>
      <c r="BO527"/>
      <c r="BP527"/>
      <c r="BQ527"/>
      <c r="BR527"/>
      <c r="BS527"/>
      <c r="BT527"/>
      <c r="BU527"/>
      <c r="BV527"/>
      <c r="BW527"/>
      <c r="BX527"/>
      <c r="BY527"/>
      <c r="BZ527"/>
      <c r="CA527"/>
      <c r="CB527"/>
      <c r="CC527"/>
      <c r="CD527"/>
      <c r="CE527"/>
      <c r="CF527"/>
      <c r="CG527"/>
      <c r="CH527"/>
      <c r="CI527"/>
      <c r="CJ527"/>
      <c r="CK527"/>
      <c r="CL527"/>
      <c r="CM527"/>
      <c r="CN527"/>
      <c r="CO527"/>
      <c r="CP527"/>
      <c r="CQ527"/>
      <c r="CR527"/>
      <c r="CS527"/>
      <c r="CT527"/>
      <c r="CU527"/>
      <c r="CV527"/>
      <c r="CW527"/>
      <c r="CX527"/>
      <c r="CY527"/>
      <c r="CZ527"/>
      <c r="DA527"/>
      <c r="DB527"/>
      <c r="DC527"/>
      <c r="DD527"/>
      <c r="DE527"/>
      <c r="DF527"/>
      <c r="DG527"/>
      <c r="DH527"/>
      <c r="DI527"/>
      <c r="DJ527"/>
      <c r="DK527"/>
      <c r="DL527"/>
      <c r="DM527"/>
      <c r="DN527"/>
      <c r="DO527"/>
      <c r="DP527"/>
      <c r="DQ527"/>
      <c r="DR527"/>
      <c r="DS527"/>
      <c r="DT527"/>
      <c r="DU527"/>
      <c r="DV527"/>
      <c r="DW527"/>
      <c r="DX527"/>
      <c r="DY527"/>
      <c r="DZ527"/>
      <c r="EA527"/>
      <c r="EB527"/>
      <c r="EC527"/>
      <c r="ED527"/>
      <c r="EE527"/>
      <c r="EF527"/>
      <c r="EG527"/>
      <c r="EH527"/>
      <c r="EI527"/>
      <c r="EJ527"/>
      <c r="EK527"/>
      <c r="EL527"/>
      <c r="EM527"/>
      <c r="EN527"/>
      <c r="EO527"/>
      <c r="EP527"/>
      <c r="EQ527"/>
      <c r="ER527"/>
      <c r="ES527"/>
      <c r="ET527"/>
      <c r="EU527"/>
      <c r="EV527"/>
      <c r="EW527"/>
      <c r="EX527"/>
      <c r="EY527"/>
      <c r="EZ527"/>
      <c r="FA527"/>
      <c r="FB527"/>
      <c r="FC527"/>
      <c r="FD527"/>
      <c r="FE527"/>
      <c r="FF527"/>
      <c r="FG527"/>
      <c r="FH527"/>
      <c r="FI527"/>
      <c r="FJ527"/>
      <c r="FK527"/>
      <c r="FL527"/>
      <c r="FM527"/>
      <c r="FN527"/>
      <c r="FO527"/>
      <c r="FP527"/>
      <c r="FQ527"/>
      <c r="FR527"/>
      <c r="FS527"/>
      <c r="FT527"/>
      <c r="FU527"/>
      <c r="FV527"/>
      <c r="FW527"/>
      <c r="FX527"/>
      <c r="FY527"/>
      <c r="FZ527"/>
      <c r="GA527"/>
      <c r="GB527"/>
      <c r="GC527"/>
      <c r="GD527"/>
      <c r="GE527"/>
      <c r="GF527"/>
      <c r="GG527"/>
      <c r="GH527"/>
      <c r="GI527"/>
      <c r="GJ527"/>
      <c r="GK527"/>
      <c r="GL527"/>
      <c r="GM527"/>
      <c r="GN527"/>
      <c r="GO527"/>
      <c r="GP527"/>
      <c r="GQ527"/>
      <c r="GR527"/>
      <c r="GS527"/>
      <c r="GT527"/>
      <c r="GU527"/>
      <c r="GV527"/>
      <c r="GW527"/>
      <c r="GX527"/>
    </row>
    <row r="528" spans="1:206" s="233" customFormat="1" x14ac:dyDescent="0.25">
      <c r="A528" s="31" t="s">
        <v>452</v>
      </c>
      <c r="B528" s="275" t="s">
        <v>310</v>
      </c>
      <c r="C528" s="9" t="s">
        <v>453</v>
      </c>
      <c r="D528" s="9" t="s">
        <v>15</v>
      </c>
      <c r="E528" s="276"/>
      <c r="F528" s="9"/>
      <c r="G528" s="9"/>
      <c r="H528" s="9"/>
      <c r="I528" s="9"/>
      <c r="J528" s="9"/>
      <c r="K528" s="9"/>
      <c r="L528" s="275"/>
      <c r="M528" s="9"/>
      <c r="N528" s="277"/>
      <c r="O528" s="277"/>
      <c r="P528" s="278">
        <v>0</v>
      </c>
      <c r="Q528" s="279">
        <v>45626</v>
      </c>
      <c r="R528" s="280"/>
      <c r="S528" s="277"/>
      <c r="T528" s="281"/>
      <c r="U528" s="9"/>
      <c r="V528" s="9">
        <v>2</v>
      </c>
      <c r="W528" s="9"/>
      <c r="X528" s="9"/>
      <c r="Y528" s="9"/>
      <c r="Z528" s="9"/>
      <c r="AA528" s="9"/>
      <c r="AB528" s="9"/>
      <c r="AC528" s="9"/>
      <c r="AD528" s="9"/>
      <c r="AE528" s="9"/>
      <c r="AF528" s="9"/>
      <c r="AG528" s="9"/>
      <c r="AH528" s="9">
        <v>2</v>
      </c>
      <c r="AI528" s="282"/>
      <c r="AJ528" s="31" t="s">
        <v>857</v>
      </c>
      <c r="AK528" s="275"/>
      <c r="AL528" s="280"/>
      <c r="AM528"/>
      <c r="AN528"/>
      <c r="AO528"/>
      <c r="AP528"/>
      <c r="AQ528"/>
      <c r="AR528"/>
      <c r="AS528"/>
      <c r="AT528"/>
      <c r="AU528"/>
      <c r="AV528"/>
      <c r="AW528"/>
      <c r="AX528"/>
      <c r="AY528"/>
      <c r="AZ528"/>
      <c r="BA528"/>
      <c r="BB528"/>
      <c r="BC528"/>
      <c r="BD528"/>
      <c r="BE528"/>
      <c r="BF528"/>
      <c r="BG528"/>
      <c r="BH528"/>
      <c r="BI528"/>
      <c r="BJ528"/>
      <c r="BK528"/>
      <c r="BL528"/>
      <c r="BM528"/>
      <c r="BN528"/>
      <c r="BO528"/>
      <c r="BP528"/>
      <c r="BQ528"/>
      <c r="BR528"/>
      <c r="BS528"/>
      <c r="BT528"/>
      <c r="BU528"/>
      <c r="BV528"/>
      <c r="BW528"/>
      <c r="BX528"/>
      <c r="BY528"/>
      <c r="BZ528"/>
      <c r="CA528"/>
      <c r="CB528"/>
      <c r="CC528"/>
      <c r="CD528"/>
      <c r="CE528"/>
      <c r="CF528"/>
      <c r="CG528"/>
      <c r="CH528"/>
      <c r="CI528"/>
      <c r="CJ528"/>
      <c r="CK528"/>
      <c r="CL528"/>
      <c r="CM528"/>
      <c r="CN528"/>
      <c r="CO528"/>
      <c r="CP528"/>
      <c r="CQ528"/>
      <c r="CR528"/>
      <c r="CS528"/>
      <c r="CT528"/>
      <c r="CU528"/>
      <c r="CV528"/>
      <c r="CW528"/>
      <c r="CX528"/>
      <c r="CY528"/>
      <c r="CZ528"/>
      <c r="DA528"/>
      <c r="DB528"/>
      <c r="DC528"/>
      <c r="DD528"/>
      <c r="DE528"/>
      <c r="DF528"/>
      <c r="DG528"/>
      <c r="DH528"/>
      <c r="DI528"/>
      <c r="DJ528"/>
      <c r="DK528"/>
      <c r="DL528"/>
      <c r="DM528"/>
      <c r="DN528"/>
      <c r="DO528"/>
      <c r="DP528"/>
      <c r="DQ528"/>
      <c r="DR528"/>
      <c r="DS528"/>
      <c r="DT528"/>
      <c r="DU528"/>
      <c r="DV528"/>
      <c r="DW528"/>
      <c r="DX528"/>
      <c r="DY528"/>
      <c r="DZ528"/>
      <c r="EA528"/>
      <c r="EB528"/>
      <c r="EC528"/>
      <c r="ED528"/>
      <c r="EE528"/>
      <c r="EF528"/>
      <c r="EG528"/>
      <c r="EH528"/>
      <c r="EI528"/>
      <c r="EJ528"/>
      <c r="EK528"/>
      <c r="EL528"/>
      <c r="EM528"/>
      <c r="EN528"/>
      <c r="EO528"/>
      <c r="EP528"/>
      <c r="EQ528"/>
      <c r="ER528"/>
      <c r="ES528"/>
      <c r="ET528"/>
      <c r="EU528"/>
      <c r="EV528"/>
      <c r="EW528"/>
      <c r="EX528"/>
      <c r="EY528"/>
      <c r="EZ528"/>
      <c r="FA528"/>
      <c r="FB528"/>
      <c r="FC528"/>
      <c r="FD528"/>
      <c r="FE528"/>
      <c r="FF528"/>
      <c r="FG528"/>
      <c r="FH528"/>
      <c r="FI528"/>
      <c r="FJ528"/>
      <c r="FK528"/>
      <c r="FL528"/>
      <c r="FM528"/>
      <c r="FN528"/>
      <c r="FO528"/>
      <c r="FP528"/>
      <c r="FQ528"/>
      <c r="FR528"/>
      <c r="FS528"/>
      <c r="FT528"/>
      <c r="FU528"/>
      <c r="FV528"/>
      <c r="FW528"/>
      <c r="FX528"/>
      <c r="FY528"/>
      <c r="FZ528"/>
      <c r="GA528"/>
      <c r="GB528"/>
      <c r="GC528"/>
      <c r="GD528"/>
      <c r="GE528"/>
      <c r="GF528"/>
      <c r="GG528"/>
      <c r="GH528"/>
      <c r="GI528"/>
      <c r="GJ528"/>
      <c r="GK528"/>
      <c r="GL528"/>
      <c r="GM528"/>
      <c r="GN528"/>
      <c r="GO528"/>
      <c r="GP528"/>
      <c r="GQ528"/>
      <c r="GR528"/>
      <c r="GS528"/>
      <c r="GT528"/>
      <c r="GU528"/>
      <c r="GV528"/>
      <c r="GW528"/>
      <c r="GX528"/>
    </row>
    <row r="529" spans="1:206" s="233" customFormat="1" ht="30" x14ac:dyDescent="0.25">
      <c r="A529" s="31" t="s">
        <v>1705</v>
      </c>
      <c r="B529" s="275" t="s">
        <v>321</v>
      </c>
      <c r="C529" s="9" t="s">
        <v>1947</v>
      </c>
      <c r="D529" s="9" t="s">
        <v>15</v>
      </c>
      <c r="E529" s="276"/>
      <c r="F529" s="9"/>
      <c r="G529" s="9"/>
      <c r="H529" s="9"/>
      <c r="I529" s="9">
        <v>6</v>
      </c>
      <c r="J529" s="9">
        <v>6</v>
      </c>
      <c r="K529" s="9">
        <v>1</v>
      </c>
      <c r="L529" s="275"/>
      <c r="M529" s="9"/>
      <c r="N529" s="277"/>
      <c r="O529" s="277"/>
      <c r="P529" s="278">
        <v>8</v>
      </c>
      <c r="Q529" s="279" t="s">
        <v>4</v>
      </c>
      <c r="R529" s="280"/>
      <c r="S529" s="277"/>
      <c r="T529" s="281"/>
      <c r="U529" s="9"/>
      <c r="V529" s="9">
        <v>2</v>
      </c>
      <c r="W529" s="9"/>
      <c r="X529" s="9">
        <v>2</v>
      </c>
      <c r="Y529" s="9"/>
      <c r="Z529" s="9">
        <v>2</v>
      </c>
      <c r="AA529" s="9">
        <v>2</v>
      </c>
      <c r="AB529" s="9"/>
      <c r="AC529" s="9"/>
      <c r="AD529" s="9">
        <v>2</v>
      </c>
      <c r="AE529" s="9"/>
      <c r="AF529" s="9"/>
      <c r="AG529" s="9"/>
      <c r="AH529" s="9"/>
      <c r="AI529" s="282"/>
      <c r="AJ529" s="31" t="s">
        <v>2098</v>
      </c>
      <c r="AK529" s="275"/>
      <c r="AL529" s="280"/>
      <c r="AM529"/>
      <c r="AN529"/>
      <c r="AO529"/>
      <c r="AP529"/>
      <c r="AQ529"/>
      <c r="AR529"/>
      <c r="AS529"/>
      <c r="AT529"/>
      <c r="AU529"/>
      <c r="AV529"/>
      <c r="AW529"/>
      <c r="AX529"/>
      <c r="AY529"/>
      <c r="AZ529"/>
      <c r="BA529"/>
      <c r="BB529"/>
      <c r="BC529"/>
      <c r="BD529"/>
      <c r="BE529"/>
      <c r="BF529"/>
      <c r="BG529"/>
      <c r="BH529"/>
      <c r="BI529"/>
      <c r="BJ529"/>
      <c r="BK529"/>
      <c r="BL529"/>
      <c r="BM529"/>
      <c r="BN529"/>
      <c r="BO529"/>
      <c r="BP529"/>
      <c r="BQ529"/>
      <c r="BR529"/>
      <c r="BS529"/>
      <c r="BT529"/>
      <c r="BU529"/>
      <c r="BV529"/>
      <c r="BW529"/>
      <c r="BX529"/>
      <c r="BY529"/>
      <c r="BZ529"/>
      <c r="CA529"/>
      <c r="CB529"/>
      <c r="CC529"/>
      <c r="CD529"/>
      <c r="CE529"/>
      <c r="CF529"/>
      <c r="CG529"/>
      <c r="CH529"/>
      <c r="CI529"/>
      <c r="CJ529"/>
      <c r="CK529"/>
      <c r="CL529"/>
      <c r="CM529"/>
      <c r="CN529"/>
      <c r="CO529"/>
      <c r="CP529"/>
      <c r="CQ529"/>
      <c r="CR529"/>
      <c r="CS529"/>
      <c r="CT529"/>
      <c r="CU529"/>
      <c r="CV529"/>
      <c r="CW529"/>
      <c r="CX529"/>
      <c r="CY529"/>
      <c r="CZ529"/>
      <c r="DA529"/>
      <c r="DB529"/>
      <c r="DC529"/>
      <c r="DD529"/>
      <c r="DE529"/>
      <c r="DF529"/>
      <c r="DG529"/>
      <c r="DH529"/>
      <c r="DI529"/>
      <c r="DJ529"/>
      <c r="DK529"/>
      <c r="DL529"/>
      <c r="DM529"/>
      <c r="DN529"/>
      <c r="DO529"/>
      <c r="DP529"/>
      <c r="DQ529"/>
      <c r="DR529"/>
      <c r="DS529"/>
      <c r="DT529"/>
      <c r="DU529"/>
      <c r="DV529"/>
      <c r="DW529"/>
      <c r="DX529"/>
      <c r="DY529"/>
      <c r="DZ529"/>
      <c r="EA529"/>
      <c r="EB529"/>
      <c r="EC529"/>
      <c r="ED529"/>
      <c r="EE529"/>
      <c r="EF529"/>
      <c r="EG529"/>
      <c r="EH529"/>
      <c r="EI529"/>
      <c r="EJ529"/>
      <c r="EK529"/>
      <c r="EL529"/>
      <c r="EM529"/>
      <c r="EN529"/>
      <c r="EO529"/>
      <c r="EP529"/>
      <c r="EQ529"/>
      <c r="ER529"/>
      <c r="ES529"/>
      <c r="ET529"/>
      <c r="EU529"/>
      <c r="EV529"/>
      <c r="EW529"/>
      <c r="EX529"/>
      <c r="EY529"/>
      <c r="EZ529"/>
      <c r="FA529"/>
      <c r="FB529"/>
      <c r="FC529"/>
      <c r="FD529"/>
      <c r="FE529"/>
      <c r="FF529"/>
      <c r="FG529"/>
      <c r="FH529"/>
      <c r="FI529"/>
      <c r="FJ529"/>
      <c r="FK529"/>
      <c r="FL529"/>
      <c r="FM529"/>
      <c r="FN529"/>
      <c r="FO529"/>
      <c r="FP529"/>
      <c r="FQ529"/>
      <c r="FR529"/>
      <c r="FS529"/>
      <c r="FT529"/>
      <c r="FU529"/>
      <c r="FV529"/>
      <c r="FW529"/>
      <c r="FX529"/>
      <c r="FY529"/>
      <c r="FZ529"/>
      <c r="GA529"/>
      <c r="GB529"/>
      <c r="GC529"/>
      <c r="GD529"/>
      <c r="GE529"/>
      <c r="GF529"/>
      <c r="GG529"/>
      <c r="GH529"/>
      <c r="GI529"/>
      <c r="GJ529"/>
      <c r="GK529"/>
      <c r="GL529"/>
      <c r="GM529"/>
      <c r="GN529"/>
      <c r="GO529"/>
      <c r="GP529"/>
      <c r="GQ529"/>
      <c r="GR529"/>
      <c r="GS529"/>
      <c r="GT529"/>
      <c r="GU529"/>
      <c r="GV529"/>
      <c r="GW529"/>
      <c r="GX529"/>
    </row>
    <row r="530" spans="1:206" s="233" customFormat="1" ht="45" x14ac:dyDescent="0.25">
      <c r="A530" s="31" t="s">
        <v>688</v>
      </c>
      <c r="B530" s="275" t="s">
        <v>361</v>
      </c>
      <c r="C530" s="9" t="s">
        <v>458</v>
      </c>
      <c r="D530" s="9"/>
      <c r="E530" s="276"/>
      <c r="F530" s="9"/>
      <c r="G530" s="9"/>
      <c r="H530" s="9"/>
      <c r="I530" s="9"/>
      <c r="J530" s="9"/>
      <c r="K530" s="9"/>
      <c r="L530" s="275"/>
      <c r="M530" s="9"/>
      <c r="N530" s="277"/>
      <c r="O530" s="277"/>
      <c r="P530" s="278"/>
      <c r="Q530" s="279">
        <v>45658</v>
      </c>
      <c r="R530" s="280"/>
      <c r="S530" s="277"/>
      <c r="T530" s="281"/>
      <c r="U530" s="9"/>
      <c r="V530" s="9"/>
      <c r="W530" s="9"/>
      <c r="X530" s="9"/>
      <c r="Y530" s="9"/>
      <c r="Z530" s="9"/>
      <c r="AA530" s="9"/>
      <c r="AB530" s="9"/>
      <c r="AC530" s="9"/>
      <c r="AD530" s="9"/>
      <c r="AE530" s="9"/>
      <c r="AF530" s="9"/>
      <c r="AG530" s="9"/>
      <c r="AH530" s="9"/>
      <c r="AI530" s="282"/>
      <c r="AJ530" s="31" t="s">
        <v>907</v>
      </c>
      <c r="AK530" s="275"/>
      <c r="AL530" s="280"/>
      <c r="AM530"/>
      <c r="AN530"/>
      <c r="AO530"/>
      <c r="AP530"/>
      <c r="AQ530"/>
      <c r="AR530"/>
      <c r="AS530"/>
      <c r="AT530"/>
      <c r="AU530"/>
      <c r="AV530"/>
      <c r="AW530"/>
      <c r="AX530"/>
      <c r="AY530"/>
      <c r="AZ530"/>
      <c r="BA530"/>
      <c r="BB530"/>
      <c r="BC530"/>
      <c r="BD530"/>
      <c r="BE530"/>
      <c r="BF530"/>
      <c r="BG530"/>
      <c r="BH530"/>
      <c r="BI530"/>
      <c r="BJ530"/>
      <c r="BK530"/>
      <c r="BL530"/>
      <c r="BM530"/>
      <c r="BN530"/>
      <c r="BO530"/>
      <c r="BP530"/>
      <c r="BQ530"/>
      <c r="BR530"/>
      <c r="BS530"/>
      <c r="BT530"/>
      <c r="BU530"/>
      <c r="BV530"/>
      <c r="BW530"/>
      <c r="BX530"/>
      <c r="BY530"/>
      <c r="BZ530"/>
      <c r="CA530"/>
      <c r="CB530"/>
      <c r="CC530"/>
      <c r="CD530"/>
      <c r="CE530"/>
      <c r="CF530"/>
      <c r="CG530"/>
      <c r="CH530"/>
      <c r="CI530"/>
      <c r="CJ530"/>
      <c r="CK530"/>
      <c r="CL530"/>
      <c r="CM530"/>
      <c r="CN530"/>
      <c r="CO530"/>
      <c r="CP530"/>
      <c r="CQ530"/>
      <c r="CR530"/>
      <c r="CS530"/>
      <c r="CT530"/>
      <c r="CU530"/>
      <c r="CV530"/>
      <c r="CW530"/>
      <c r="CX530"/>
      <c r="CY530"/>
      <c r="CZ530"/>
      <c r="DA530"/>
      <c r="DB530"/>
      <c r="DC530"/>
      <c r="DD530"/>
      <c r="DE530"/>
      <c r="DF530"/>
      <c r="DG530"/>
      <c r="DH530"/>
      <c r="DI530"/>
      <c r="DJ530"/>
      <c r="DK530"/>
      <c r="DL530"/>
      <c r="DM530"/>
      <c r="DN530"/>
      <c r="DO530"/>
      <c r="DP530"/>
      <c r="DQ530"/>
      <c r="DR530"/>
      <c r="DS530"/>
      <c r="DT530"/>
      <c r="DU530"/>
      <c r="DV530"/>
      <c r="DW530"/>
      <c r="DX530"/>
      <c r="DY530"/>
      <c r="DZ530"/>
      <c r="EA530"/>
      <c r="EB530"/>
      <c r="EC530"/>
      <c r="ED530"/>
      <c r="EE530"/>
      <c r="EF530"/>
      <c r="EG530"/>
      <c r="EH530"/>
      <c r="EI530"/>
      <c r="EJ530"/>
      <c r="EK530"/>
      <c r="EL530"/>
      <c r="EM530"/>
      <c r="EN530"/>
      <c r="EO530"/>
      <c r="EP530"/>
      <c r="EQ530"/>
      <c r="ER530"/>
      <c r="ES530"/>
      <c r="ET530"/>
      <c r="EU530"/>
      <c r="EV530"/>
      <c r="EW530"/>
      <c r="EX530"/>
      <c r="EY530"/>
      <c r="EZ530"/>
      <c r="FA530"/>
      <c r="FB530"/>
      <c r="FC530"/>
      <c r="FD530"/>
      <c r="FE530"/>
      <c r="FF530"/>
      <c r="FG530"/>
      <c r="FH530"/>
      <c r="FI530"/>
      <c r="FJ530"/>
      <c r="FK530"/>
      <c r="FL530"/>
      <c r="FM530"/>
      <c r="FN530"/>
      <c r="FO530"/>
      <c r="FP530"/>
      <c r="FQ530"/>
      <c r="FR530"/>
      <c r="FS530"/>
      <c r="FT530"/>
      <c r="FU530"/>
      <c r="FV530"/>
      <c r="FW530"/>
      <c r="FX530"/>
      <c r="FY530"/>
      <c r="FZ530"/>
      <c r="GA530"/>
      <c r="GB530"/>
      <c r="GC530"/>
      <c r="GD530"/>
      <c r="GE530"/>
      <c r="GF530"/>
      <c r="GG530"/>
      <c r="GH530"/>
      <c r="GI530"/>
      <c r="GJ530"/>
      <c r="GK530"/>
      <c r="GL530"/>
      <c r="GM530"/>
      <c r="GN530"/>
      <c r="GO530"/>
      <c r="GP530"/>
      <c r="GQ530"/>
      <c r="GR530"/>
      <c r="GS530"/>
      <c r="GT530"/>
      <c r="GU530"/>
      <c r="GV530"/>
      <c r="GW530"/>
      <c r="GX530"/>
    </row>
    <row r="531" spans="1:206" s="233" customFormat="1" ht="45" x14ac:dyDescent="0.25">
      <c r="A531" s="31" t="s">
        <v>454</v>
      </c>
      <c r="B531" s="275" t="s">
        <v>331</v>
      </c>
      <c r="C531" s="9" t="s">
        <v>455</v>
      </c>
      <c r="D531" s="9"/>
      <c r="E531" s="276"/>
      <c r="F531" s="9"/>
      <c r="G531" s="9"/>
      <c r="H531" s="9"/>
      <c r="I531" s="9"/>
      <c r="J531" s="9"/>
      <c r="K531" s="9"/>
      <c r="L531" s="275"/>
      <c r="M531" s="9"/>
      <c r="N531" s="277"/>
      <c r="O531" s="277"/>
      <c r="P531" s="278"/>
      <c r="Q531" s="279">
        <v>45658</v>
      </c>
      <c r="R531" s="280"/>
      <c r="S531" s="277"/>
      <c r="T531" s="281"/>
      <c r="U531" s="9"/>
      <c r="V531" s="9"/>
      <c r="W531" s="9"/>
      <c r="X531" s="9"/>
      <c r="Y531" s="9"/>
      <c r="Z531" s="9"/>
      <c r="AA531" s="9"/>
      <c r="AB531" s="9"/>
      <c r="AC531" s="9"/>
      <c r="AD531" s="9"/>
      <c r="AE531" s="9"/>
      <c r="AF531" s="9"/>
      <c r="AG531" s="9"/>
      <c r="AH531" s="9"/>
      <c r="AI531" s="282"/>
      <c r="AJ531" s="31" t="s">
        <v>907</v>
      </c>
      <c r="AK531" s="275"/>
      <c r="AL531" s="280"/>
      <c r="AM531"/>
      <c r="AN531"/>
      <c r="AO531"/>
      <c r="AP531"/>
      <c r="AQ531"/>
      <c r="AR531"/>
      <c r="AS531"/>
      <c r="AT531"/>
      <c r="AU531"/>
      <c r="AV531"/>
      <c r="AW531"/>
      <c r="AX531"/>
      <c r="AY531"/>
      <c r="AZ531"/>
      <c r="BA531"/>
      <c r="BB531"/>
      <c r="BC531"/>
      <c r="BD531"/>
      <c r="BE531"/>
      <c r="BF531"/>
      <c r="BG531"/>
      <c r="BH531"/>
      <c r="BI531"/>
      <c r="BJ531"/>
      <c r="BK531"/>
      <c r="BL531"/>
      <c r="BM531"/>
      <c r="BN531"/>
      <c r="BO531"/>
      <c r="BP531"/>
      <c r="BQ531"/>
      <c r="BR531"/>
      <c r="BS531"/>
      <c r="BT531"/>
      <c r="BU531"/>
      <c r="BV531"/>
      <c r="BW531"/>
      <c r="BX531"/>
      <c r="BY531"/>
      <c r="BZ531"/>
      <c r="CA531"/>
      <c r="CB531"/>
      <c r="CC531"/>
      <c r="CD531"/>
      <c r="CE531"/>
      <c r="CF531"/>
      <c r="CG531"/>
      <c r="CH531"/>
      <c r="CI531"/>
      <c r="CJ531"/>
      <c r="CK531"/>
      <c r="CL531"/>
      <c r="CM531"/>
      <c r="CN531"/>
      <c r="CO531"/>
      <c r="CP531"/>
      <c r="CQ531"/>
      <c r="CR531"/>
      <c r="CS531"/>
      <c r="CT531"/>
      <c r="CU531"/>
      <c r="CV531"/>
      <c r="CW531"/>
      <c r="CX531"/>
      <c r="CY531"/>
      <c r="CZ531"/>
      <c r="DA531"/>
      <c r="DB531"/>
      <c r="DC531"/>
      <c r="DD531"/>
      <c r="DE531"/>
      <c r="DF531"/>
      <c r="DG531"/>
      <c r="DH531"/>
      <c r="DI531"/>
      <c r="DJ531"/>
      <c r="DK531"/>
      <c r="DL531"/>
      <c r="DM531"/>
      <c r="DN531"/>
      <c r="DO531"/>
      <c r="DP531"/>
      <c r="DQ531"/>
      <c r="DR531"/>
      <c r="DS531"/>
      <c r="DT531"/>
      <c r="DU531"/>
      <c r="DV531"/>
      <c r="DW531"/>
      <c r="DX531"/>
      <c r="DY531"/>
      <c r="DZ531"/>
      <c r="EA531"/>
      <c r="EB531"/>
      <c r="EC531"/>
      <c r="ED531"/>
      <c r="EE531"/>
      <c r="EF531"/>
      <c r="EG531"/>
      <c r="EH531"/>
      <c r="EI531"/>
      <c r="EJ531"/>
      <c r="EK531"/>
      <c r="EL531"/>
      <c r="EM531"/>
      <c r="EN531"/>
      <c r="EO531"/>
      <c r="EP531"/>
      <c r="EQ531"/>
      <c r="ER531"/>
      <c r="ES531"/>
      <c r="ET531"/>
      <c r="EU531"/>
      <c r="EV531"/>
      <c r="EW531"/>
      <c r="EX531"/>
      <c r="EY531"/>
      <c r="EZ531"/>
      <c r="FA531"/>
      <c r="FB531"/>
      <c r="FC531"/>
      <c r="FD531"/>
      <c r="FE531"/>
      <c r="FF531"/>
      <c r="FG531"/>
      <c r="FH531"/>
      <c r="FI531"/>
      <c r="FJ531"/>
      <c r="FK531"/>
      <c r="FL531"/>
      <c r="FM531"/>
      <c r="FN531"/>
      <c r="FO531"/>
      <c r="FP531"/>
      <c r="FQ531"/>
      <c r="FR531"/>
      <c r="FS531"/>
      <c r="FT531"/>
      <c r="FU531"/>
      <c r="FV531"/>
      <c r="FW531"/>
      <c r="FX531"/>
      <c r="FY531"/>
      <c r="FZ531"/>
      <c r="GA531"/>
      <c r="GB531"/>
      <c r="GC531"/>
      <c r="GD531"/>
      <c r="GE531"/>
      <c r="GF531"/>
      <c r="GG531"/>
      <c r="GH531"/>
      <c r="GI531"/>
      <c r="GJ531"/>
      <c r="GK531"/>
      <c r="GL531"/>
      <c r="GM531"/>
      <c r="GN531"/>
      <c r="GO531"/>
      <c r="GP531"/>
      <c r="GQ531"/>
      <c r="GR531"/>
      <c r="GS531"/>
      <c r="GT531"/>
      <c r="GU531"/>
      <c r="GV531"/>
      <c r="GW531"/>
      <c r="GX531"/>
    </row>
    <row r="532" spans="1:206" s="233" customFormat="1" ht="45" x14ac:dyDescent="0.25">
      <c r="A532" s="31" t="s">
        <v>456</v>
      </c>
      <c r="B532" s="275" t="s">
        <v>331</v>
      </c>
      <c r="C532" s="9" t="s">
        <v>457</v>
      </c>
      <c r="D532" s="9"/>
      <c r="E532" s="276"/>
      <c r="F532" s="9"/>
      <c r="G532" s="9"/>
      <c r="H532" s="9"/>
      <c r="I532" s="9"/>
      <c r="J532" s="9"/>
      <c r="K532" s="9"/>
      <c r="L532" s="275"/>
      <c r="M532" s="9"/>
      <c r="N532" s="277"/>
      <c r="O532" s="277"/>
      <c r="P532" s="278"/>
      <c r="Q532" s="279">
        <v>45658</v>
      </c>
      <c r="R532" s="280"/>
      <c r="S532" s="277"/>
      <c r="T532" s="281"/>
      <c r="U532" s="9"/>
      <c r="V532" s="9"/>
      <c r="W532" s="9"/>
      <c r="X532" s="9"/>
      <c r="Y532" s="9"/>
      <c r="Z532" s="9"/>
      <c r="AA532" s="9"/>
      <c r="AB532" s="9"/>
      <c r="AC532" s="9"/>
      <c r="AD532" s="9"/>
      <c r="AE532" s="9"/>
      <c r="AF532" s="9"/>
      <c r="AG532" s="9"/>
      <c r="AH532" s="9"/>
      <c r="AI532" s="282"/>
      <c r="AJ532" s="31" t="s">
        <v>907</v>
      </c>
      <c r="AK532" s="275"/>
      <c r="AL532" s="280"/>
      <c r="AM532"/>
      <c r="AN532"/>
      <c r="AO532"/>
      <c r="AP532"/>
      <c r="AQ532"/>
      <c r="AR532"/>
      <c r="AS532"/>
      <c r="AT532"/>
      <c r="AU532"/>
      <c r="AV532"/>
      <c r="AW532"/>
      <c r="AX532"/>
      <c r="AY532"/>
      <c r="AZ532"/>
      <c r="BA532"/>
      <c r="BB532"/>
      <c r="BC532"/>
      <c r="BD532"/>
      <c r="BE532"/>
      <c r="BF532"/>
      <c r="BG532"/>
      <c r="BH532"/>
      <c r="BI532"/>
      <c r="BJ532"/>
      <c r="BK532"/>
      <c r="BL532"/>
      <c r="BM532"/>
      <c r="BN532"/>
      <c r="BO532"/>
      <c r="BP532"/>
      <c r="BQ532"/>
      <c r="BR532"/>
      <c r="BS532"/>
      <c r="BT532"/>
      <c r="BU532"/>
      <c r="BV532"/>
      <c r="BW532"/>
      <c r="BX532"/>
      <c r="BY532"/>
      <c r="BZ532"/>
      <c r="CA532"/>
      <c r="CB532"/>
      <c r="CC532"/>
      <c r="CD532"/>
      <c r="CE532"/>
      <c r="CF532"/>
      <c r="CG532"/>
      <c r="CH532"/>
      <c r="CI532"/>
      <c r="CJ532"/>
      <c r="CK532"/>
      <c r="CL532"/>
      <c r="CM532"/>
      <c r="CN532"/>
      <c r="CO532"/>
      <c r="CP532"/>
      <c r="CQ532"/>
      <c r="CR532"/>
      <c r="CS532"/>
      <c r="CT532"/>
      <c r="CU532"/>
      <c r="CV532"/>
      <c r="CW532"/>
      <c r="CX532"/>
      <c r="CY532"/>
      <c r="CZ532"/>
      <c r="DA532"/>
      <c r="DB532"/>
      <c r="DC532"/>
      <c r="DD532"/>
      <c r="DE532"/>
      <c r="DF532"/>
      <c r="DG532"/>
      <c r="DH532"/>
      <c r="DI532"/>
      <c r="DJ532"/>
      <c r="DK532"/>
      <c r="DL532"/>
      <c r="DM532"/>
      <c r="DN532"/>
      <c r="DO532"/>
      <c r="DP532"/>
      <c r="DQ532"/>
      <c r="DR532"/>
      <c r="DS532"/>
      <c r="DT532"/>
      <c r="DU532"/>
      <c r="DV532"/>
      <c r="DW532"/>
      <c r="DX532"/>
      <c r="DY532"/>
      <c r="DZ532"/>
      <c r="EA532"/>
      <c r="EB532"/>
      <c r="EC532"/>
      <c r="ED532"/>
      <c r="EE532"/>
      <c r="EF532"/>
      <c r="EG532"/>
      <c r="EH532"/>
      <c r="EI532"/>
      <c r="EJ532"/>
      <c r="EK532"/>
      <c r="EL532"/>
      <c r="EM532"/>
      <c r="EN532"/>
      <c r="EO532"/>
      <c r="EP532"/>
      <c r="EQ532"/>
      <c r="ER532"/>
      <c r="ES532"/>
      <c r="ET532"/>
      <c r="EU532"/>
      <c r="EV532"/>
      <c r="EW532"/>
      <c r="EX532"/>
      <c r="EY532"/>
      <c r="EZ532"/>
      <c r="FA532"/>
      <c r="FB532"/>
      <c r="FC532"/>
      <c r="FD532"/>
      <c r="FE532"/>
      <c r="FF532"/>
      <c r="FG532"/>
      <c r="FH532"/>
      <c r="FI532"/>
      <c r="FJ532"/>
      <c r="FK532"/>
      <c r="FL532"/>
      <c r="FM532"/>
      <c r="FN532"/>
      <c r="FO532"/>
      <c r="FP532"/>
      <c r="FQ532"/>
      <c r="FR532"/>
      <c r="FS532"/>
      <c r="FT532"/>
      <c r="FU532"/>
      <c r="FV532"/>
      <c r="FW532"/>
      <c r="FX532"/>
      <c r="FY532"/>
      <c r="FZ532"/>
      <c r="GA532"/>
      <c r="GB532"/>
      <c r="GC532"/>
      <c r="GD532"/>
      <c r="GE532"/>
      <c r="GF532"/>
      <c r="GG532"/>
      <c r="GH532"/>
      <c r="GI532"/>
      <c r="GJ532"/>
      <c r="GK532"/>
      <c r="GL532"/>
      <c r="GM532"/>
      <c r="GN532"/>
      <c r="GO532"/>
      <c r="GP532"/>
      <c r="GQ532"/>
      <c r="GR532"/>
      <c r="GS532"/>
      <c r="GT532"/>
      <c r="GU532"/>
      <c r="GV532"/>
      <c r="GW532"/>
      <c r="GX532"/>
    </row>
    <row r="533" spans="1:206" s="233" customFormat="1" x14ac:dyDescent="0.25">
      <c r="A533" s="31" t="s">
        <v>1343</v>
      </c>
      <c r="B533" s="275" t="s">
        <v>321</v>
      </c>
      <c r="C533" s="9" t="s">
        <v>1472</v>
      </c>
      <c r="D533" s="9" t="s">
        <v>16</v>
      </c>
      <c r="E533" s="276"/>
      <c r="F533" s="9"/>
      <c r="G533" s="9"/>
      <c r="H533" s="9"/>
      <c r="I533" s="9"/>
      <c r="J533" s="9"/>
      <c r="K533" s="9">
        <v>1</v>
      </c>
      <c r="L533" s="275"/>
      <c r="M533" s="9"/>
      <c r="N533" s="277"/>
      <c r="O533" s="277"/>
      <c r="P533" s="278">
        <v>2</v>
      </c>
      <c r="Q533" s="279" t="s">
        <v>4</v>
      </c>
      <c r="R533" s="280"/>
      <c r="S533" s="277"/>
      <c r="T533" s="281">
        <v>1</v>
      </c>
      <c r="U533" s="9"/>
      <c r="V533" s="9">
        <v>1</v>
      </c>
      <c r="W533" s="9">
        <v>1</v>
      </c>
      <c r="X533" s="9"/>
      <c r="Y533" s="9">
        <v>1</v>
      </c>
      <c r="Z533" s="9"/>
      <c r="AA533" s="9"/>
      <c r="AB533" s="9"/>
      <c r="AC533" s="9"/>
      <c r="AD533" s="9"/>
      <c r="AE533" s="9"/>
      <c r="AF533" s="9"/>
      <c r="AG533" s="9"/>
      <c r="AH533" s="9"/>
      <c r="AI533" s="282"/>
      <c r="AJ533" s="31" t="s">
        <v>1540</v>
      </c>
      <c r="AK533" s="275"/>
      <c r="AL533" s="280"/>
      <c r="AM533"/>
      <c r="AN533"/>
      <c r="AO533"/>
      <c r="AP533"/>
      <c r="AQ533"/>
      <c r="AR533"/>
      <c r="AS533"/>
      <c r="AT533"/>
      <c r="AU533"/>
      <c r="AV533"/>
      <c r="AW533"/>
      <c r="AX533"/>
      <c r="AY533"/>
      <c r="AZ533"/>
      <c r="BA533"/>
      <c r="BB533"/>
      <c r="BC533"/>
      <c r="BD533"/>
      <c r="BE533"/>
      <c r="BF533"/>
      <c r="BG533"/>
      <c r="BH533"/>
      <c r="BI533"/>
      <c r="BJ533"/>
      <c r="BK533"/>
      <c r="BL533"/>
      <c r="BM533"/>
      <c r="BN533"/>
      <c r="BO533"/>
      <c r="BP533"/>
      <c r="BQ533"/>
      <c r="BR533"/>
      <c r="BS533"/>
      <c r="BT533"/>
      <c r="BU533"/>
      <c r="BV533"/>
      <c r="BW533"/>
      <c r="BX533"/>
      <c r="BY533"/>
      <c r="BZ533"/>
      <c r="CA533"/>
      <c r="CB533"/>
      <c r="CC533"/>
      <c r="CD533"/>
      <c r="CE533"/>
      <c r="CF533"/>
      <c r="CG533"/>
      <c r="CH533"/>
      <c r="CI533"/>
      <c r="CJ533"/>
      <c r="CK533"/>
      <c r="CL533"/>
      <c r="CM533"/>
      <c r="CN533"/>
      <c r="CO533"/>
      <c r="CP533"/>
      <c r="CQ533"/>
      <c r="CR533"/>
      <c r="CS533"/>
      <c r="CT533"/>
      <c r="CU533"/>
      <c r="CV533"/>
      <c r="CW533"/>
      <c r="CX533"/>
      <c r="CY533"/>
      <c r="CZ533"/>
      <c r="DA533"/>
      <c r="DB533"/>
      <c r="DC533"/>
      <c r="DD533"/>
      <c r="DE533"/>
      <c r="DF533"/>
      <c r="DG533"/>
      <c r="DH533"/>
      <c r="DI533"/>
      <c r="DJ533"/>
      <c r="DK533"/>
      <c r="DL533"/>
      <c r="DM533"/>
      <c r="DN533"/>
      <c r="DO533"/>
      <c r="DP533"/>
      <c r="DQ533"/>
      <c r="DR533"/>
      <c r="DS533"/>
      <c r="DT533"/>
      <c r="DU533"/>
      <c r="DV533"/>
      <c r="DW533"/>
      <c r="DX533"/>
      <c r="DY533"/>
      <c r="DZ533"/>
      <c r="EA533"/>
      <c r="EB533"/>
      <c r="EC533"/>
      <c r="ED533"/>
      <c r="EE533"/>
      <c r="EF533"/>
      <c r="EG533"/>
      <c r="EH533"/>
      <c r="EI533"/>
      <c r="EJ533"/>
      <c r="EK533"/>
      <c r="EL533"/>
      <c r="EM533"/>
      <c r="EN533"/>
      <c r="EO533"/>
      <c r="EP533"/>
      <c r="EQ533"/>
      <c r="ER533"/>
      <c r="ES533"/>
      <c r="ET533"/>
      <c r="EU533"/>
      <c r="EV533"/>
      <c r="EW533"/>
      <c r="EX533"/>
      <c r="EY533"/>
      <c r="EZ533"/>
      <c r="FA533"/>
      <c r="FB533"/>
      <c r="FC533"/>
      <c r="FD533"/>
      <c r="FE533"/>
      <c r="FF533"/>
      <c r="FG533"/>
      <c r="FH533"/>
      <c r="FI533"/>
      <c r="FJ533"/>
      <c r="FK533"/>
      <c r="FL533"/>
      <c r="FM533"/>
      <c r="FN533"/>
      <c r="FO533"/>
      <c r="FP533"/>
      <c r="FQ533"/>
      <c r="FR533"/>
      <c r="FS533"/>
      <c r="FT533"/>
      <c r="FU533"/>
      <c r="FV533"/>
      <c r="FW533"/>
      <c r="FX533"/>
      <c r="FY533"/>
      <c r="FZ533"/>
      <c r="GA533"/>
      <c r="GB533"/>
      <c r="GC533"/>
      <c r="GD533"/>
      <c r="GE533"/>
      <c r="GF533"/>
      <c r="GG533"/>
      <c r="GH533"/>
      <c r="GI533"/>
      <c r="GJ533"/>
      <c r="GK533"/>
      <c r="GL533"/>
      <c r="GM533"/>
      <c r="GN533"/>
      <c r="GO533"/>
      <c r="GP533"/>
      <c r="GQ533"/>
      <c r="GR533"/>
      <c r="GS533"/>
      <c r="GT533"/>
      <c r="GU533"/>
      <c r="GV533"/>
      <c r="GW533"/>
      <c r="GX533"/>
    </row>
    <row r="534" spans="1:206" s="233" customFormat="1" x14ac:dyDescent="0.25">
      <c r="A534" s="31" t="s">
        <v>1344</v>
      </c>
      <c r="B534" s="275" t="s">
        <v>379</v>
      </c>
      <c r="C534" s="9" t="s">
        <v>1473</v>
      </c>
      <c r="D534" s="9" t="s">
        <v>16</v>
      </c>
      <c r="E534" s="276"/>
      <c r="F534" s="9"/>
      <c r="G534" s="9"/>
      <c r="H534" s="9"/>
      <c r="I534" s="9"/>
      <c r="J534" s="9"/>
      <c r="K534" s="9"/>
      <c r="L534" s="275"/>
      <c r="M534" s="9"/>
      <c r="N534" s="277"/>
      <c r="O534" s="277"/>
      <c r="P534" s="278">
        <v>0</v>
      </c>
      <c r="Q534" s="279" t="s">
        <v>4</v>
      </c>
      <c r="R534" s="280"/>
      <c r="S534" s="277"/>
      <c r="T534" s="281"/>
      <c r="U534" s="9"/>
      <c r="V534" s="9"/>
      <c r="W534" s="9"/>
      <c r="X534" s="9"/>
      <c r="Y534" s="9"/>
      <c r="Z534" s="9"/>
      <c r="AA534" s="9"/>
      <c r="AB534" s="9">
        <v>1</v>
      </c>
      <c r="AC534" s="9"/>
      <c r="AD534" s="9"/>
      <c r="AE534" s="9"/>
      <c r="AF534" s="9">
        <v>1</v>
      </c>
      <c r="AG534" s="9"/>
      <c r="AH534" s="9"/>
      <c r="AI534" s="282"/>
      <c r="AJ534" s="31" t="s">
        <v>1536</v>
      </c>
      <c r="AK534" s="275"/>
      <c r="AL534" s="280"/>
      <c r="AM534"/>
      <c r="AN534"/>
      <c r="AO534"/>
      <c r="AP534"/>
      <c r="AQ534"/>
      <c r="AR534"/>
      <c r="AS534"/>
      <c r="AT534"/>
      <c r="AU534"/>
      <c r="AV534"/>
      <c r="AW534"/>
      <c r="AX534"/>
      <c r="AY534"/>
      <c r="AZ534"/>
      <c r="BA534"/>
      <c r="BB534"/>
      <c r="BC534"/>
      <c r="BD534"/>
      <c r="BE534"/>
      <c r="BF534"/>
      <c r="BG534"/>
      <c r="BH534"/>
      <c r="BI534"/>
      <c r="BJ534"/>
      <c r="BK534"/>
      <c r="BL534"/>
      <c r="BM534"/>
      <c r="BN534"/>
      <c r="BO534"/>
      <c r="BP534"/>
      <c r="BQ534"/>
      <c r="BR534"/>
      <c r="BS534"/>
      <c r="BT534"/>
      <c r="BU534"/>
      <c r="BV534"/>
      <c r="BW534"/>
      <c r="BX534"/>
      <c r="BY534"/>
      <c r="BZ534"/>
      <c r="CA534"/>
      <c r="CB534"/>
      <c r="CC534"/>
      <c r="CD534"/>
      <c r="CE534"/>
      <c r="CF534"/>
      <c r="CG534"/>
      <c r="CH534"/>
      <c r="CI534"/>
      <c r="CJ534"/>
      <c r="CK534"/>
      <c r="CL534"/>
      <c r="CM534"/>
      <c r="CN534"/>
      <c r="CO534"/>
      <c r="CP534"/>
      <c r="CQ534"/>
      <c r="CR534"/>
      <c r="CS534"/>
      <c r="CT534"/>
      <c r="CU534"/>
      <c r="CV534"/>
      <c r="CW534"/>
      <c r="CX534"/>
      <c r="CY534"/>
      <c r="CZ534"/>
      <c r="DA534"/>
      <c r="DB534"/>
      <c r="DC534"/>
      <c r="DD534"/>
      <c r="DE534"/>
      <c r="DF534"/>
      <c r="DG534"/>
      <c r="DH534"/>
      <c r="DI534"/>
      <c r="DJ534"/>
      <c r="DK534"/>
      <c r="DL534"/>
      <c r="DM534"/>
      <c r="DN534"/>
      <c r="DO534"/>
      <c r="DP534"/>
      <c r="DQ534"/>
      <c r="DR534"/>
      <c r="DS534"/>
      <c r="DT534"/>
      <c r="DU534"/>
      <c r="DV534"/>
      <c r="DW534"/>
      <c r="DX534"/>
      <c r="DY534"/>
      <c r="DZ534"/>
      <c r="EA534"/>
      <c r="EB534"/>
      <c r="EC534"/>
      <c r="ED534"/>
      <c r="EE534"/>
      <c r="EF534"/>
      <c r="EG534"/>
      <c r="EH534"/>
      <c r="EI534"/>
      <c r="EJ534"/>
      <c r="EK534"/>
      <c r="EL534"/>
      <c r="EM534"/>
      <c r="EN534"/>
      <c r="EO534"/>
      <c r="EP534"/>
      <c r="EQ534"/>
      <c r="ER534"/>
      <c r="ES534"/>
      <c r="ET534"/>
      <c r="EU534"/>
      <c r="EV534"/>
      <c r="EW534"/>
      <c r="EX534"/>
      <c r="EY534"/>
      <c r="EZ534"/>
      <c r="FA534"/>
      <c r="FB534"/>
      <c r="FC534"/>
      <c r="FD534"/>
      <c r="FE534"/>
      <c r="FF534"/>
      <c r="FG534"/>
      <c r="FH534"/>
      <c r="FI534"/>
      <c r="FJ534"/>
      <c r="FK534"/>
      <c r="FL534"/>
      <c r="FM534"/>
      <c r="FN534"/>
      <c r="FO534"/>
      <c r="FP534"/>
      <c r="FQ534"/>
      <c r="FR534"/>
      <c r="FS534"/>
      <c r="FT534"/>
      <c r="FU534"/>
      <c r="FV534"/>
      <c r="FW534"/>
      <c r="FX534"/>
      <c r="FY534"/>
      <c r="FZ534"/>
      <c r="GA534"/>
      <c r="GB534"/>
      <c r="GC534"/>
      <c r="GD534"/>
      <c r="GE534"/>
      <c r="GF534"/>
      <c r="GG534"/>
      <c r="GH534"/>
      <c r="GI534"/>
      <c r="GJ534"/>
      <c r="GK534"/>
      <c r="GL534"/>
      <c r="GM534"/>
      <c r="GN534"/>
      <c r="GO534"/>
      <c r="GP534"/>
      <c r="GQ534"/>
      <c r="GR534"/>
      <c r="GS534"/>
      <c r="GT534"/>
      <c r="GU534"/>
      <c r="GV534"/>
      <c r="GW534"/>
      <c r="GX534"/>
    </row>
    <row r="535" spans="1:206" s="233" customFormat="1" x14ac:dyDescent="0.25">
      <c r="A535" s="31" t="s">
        <v>1345</v>
      </c>
      <c r="B535" s="275" t="s">
        <v>379</v>
      </c>
      <c r="C535" s="9" t="s">
        <v>1474</v>
      </c>
      <c r="D535" s="9" t="s">
        <v>16</v>
      </c>
      <c r="E535" s="276"/>
      <c r="F535" s="9"/>
      <c r="G535" s="9" t="s">
        <v>19</v>
      </c>
      <c r="H535" s="9">
        <v>20</v>
      </c>
      <c r="I535" s="9"/>
      <c r="J535" s="9"/>
      <c r="K535" s="9">
        <v>1</v>
      </c>
      <c r="L535" s="275"/>
      <c r="M535" s="9"/>
      <c r="N535" s="277"/>
      <c r="O535" s="277"/>
      <c r="P535" s="278">
        <v>14</v>
      </c>
      <c r="Q535" s="279" t="s">
        <v>4</v>
      </c>
      <c r="R535" s="280"/>
      <c r="S535" s="277"/>
      <c r="T535" s="281"/>
      <c r="U535" s="9"/>
      <c r="V535" s="9"/>
      <c r="W535" s="9"/>
      <c r="X535" s="9"/>
      <c r="Y535" s="9"/>
      <c r="Z535" s="9"/>
      <c r="AA535" s="9"/>
      <c r="AB535" s="9">
        <v>1</v>
      </c>
      <c r="AC535" s="9"/>
      <c r="AD535" s="9"/>
      <c r="AE535" s="9"/>
      <c r="AF535" s="9"/>
      <c r="AG535" s="9">
        <v>1</v>
      </c>
      <c r="AH535" s="9"/>
      <c r="AI535" s="282"/>
      <c r="AJ535" s="31" t="s">
        <v>1536</v>
      </c>
      <c r="AK535" s="275" t="s">
        <v>882</v>
      </c>
      <c r="AL535" s="280"/>
      <c r="AM535"/>
      <c r="AN535"/>
      <c r="AO535"/>
      <c r="AP535"/>
      <c r="AQ535"/>
      <c r="AR535"/>
      <c r="AS535"/>
      <c r="AT535"/>
      <c r="AU535"/>
      <c r="AV535"/>
      <c r="AW535"/>
      <c r="AX535"/>
      <c r="AY535"/>
      <c r="AZ535"/>
      <c r="BA535"/>
      <c r="BB535"/>
      <c r="BC535"/>
      <c r="BD535"/>
      <c r="BE535"/>
      <c r="BF535"/>
      <c r="BG535"/>
      <c r="BH535"/>
      <c r="BI535"/>
      <c r="BJ535"/>
      <c r="BK535"/>
      <c r="BL535"/>
      <c r="BM535"/>
      <c r="BN535"/>
      <c r="BO535"/>
      <c r="BP535"/>
      <c r="BQ535"/>
      <c r="BR535"/>
      <c r="BS535"/>
      <c r="BT535"/>
      <c r="BU535"/>
      <c r="BV535"/>
      <c r="BW535"/>
      <c r="BX535"/>
      <c r="BY535"/>
      <c r="BZ535"/>
      <c r="CA535"/>
      <c r="CB535"/>
      <c r="CC535"/>
      <c r="CD535"/>
      <c r="CE535"/>
      <c r="CF535"/>
      <c r="CG535"/>
      <c r="CH535"/>
      <c r="CI535"/>
      <c r="CJ535"/>
      <c r="CK535"/>
      <c r="CL535"/>
      <c r="CM535"/>
      <c r="CN535"/>
      <c r="CO535"/>
      <c r="CP535"/>
      <c r="CQ535"/>
      <c r="CR535"/>
      <c r="CS535"/>
      <c r="CT535"/>
      <c r="CU535"/>
      <c r="CV535"/>
      <c r="CW535"/>
      <c r="CX535"/>
      <c r="CY535"/>
      <c r="CZ535"/>
      <c r="DA535"/>
      <c r="DB535"/>
      <c r="DC535"/>
      <c r="DD535"/>
      <c r="DE535"/>
      <c r="DF535"/>
      <c r="DG535"/>
      <c r="DH535"/>
      <c r="DI535"/>
      <c r="DJ535"/>
      <c r="DK535"/>
      <c r="DL535"/>
      <c r="DM535"/>
      <c r="DN535"/>
      <c r="DO535"/>
      <c r="DP535"/>
      <c r="DQ535"/>
      <c r="DR535"/>
      <c r="DS535"/>
      <c r="DT535"/>
      <c r="DU535"/>
      <c r="DV535"/>
      <c r="DW535"/>
      <c r="DX535"/>
      <c r="DY535"/>
      <c r="DZ535"/>
      <c r="EA535"/>
      <c r="EB535"/>
      <c r="EC535"/>
      <c r="ED535"/>
      <c r="EE535"/>
      <c r="EF535"/>
      <c r="EG535"/>
      <c r="EH535"/>
      <c r="EI535"/>
      <c r="EJ535"/>
      <c r="EK535"/>
      <c r="EL535"/>
      <c r="EM535"/>
      <c r="EN535"/>
      <c r="EO535"/>
      <c r="EP535"/>
      <c r="EQ535"/>
      <c r="ER535"/>
      <c r="ES535"/>
      <c r="ET535"/>
      <c r="EU535"/>
      <c r="EV535"/>
      <c r="EW535"/>
      <c r="EX535"/>
      <c r="EY535"/>
      <c r="EZ535"/>
      <c r="FA535"/>
      <c r="FB535"/>
      <c r="FC535"/>
      <c r="FD535"/>
      <c r="FE535"/>
      <c r="FF535"/>
      <c r="FG535"/>
      <c r="FH535"/>
      <c r="FI535"/>
      <c r="FJ535"/>
      <c r="FK535"/>
      <c r="FL535"/>
      <c r="FM535"/>
      <c r="FN535"/>
      <c r="FO535"/>
      <c r="FP535"/>
      <c r="FQ535"/>
      <c r="FR535"/>
      <c r="FS535"/>
      <c r="FT535"/>
      <c r="FU535"/>
      <c r="FV535"/>
      <c r="FW535"/>
      <c r="FX535"/>
      <c r="FY535"/>
      <c r="FZ535"/>
      <c r="GA535"/>
      <c r="GB535"/>
      <c r="GC535"/>
      <c r="GD535"/>
      <c r="GE535"/>
      <c r="GF535"/>
      <c r="GG535"/>
      <c r="GH535"/>
      <c r="GI535"/>
      <c r="GJ535"/>
      <c r="GK535"/>
      <c r="GL535"/>
      <c r="GM535"/>
      <c r="GN535"/>
      <c r="GO535"/>
      <c r="GP535"/>
      <c r="GQ535"/>
      <c r="GR535"/>
      <c r="GS535"/>
      <c r="GT535"/>
      <c r="GU535"/>
      <c r="GV535"/>
      <c r="GW535"/>
      <c r="GX535"/>
    </row>
    <row r="536" spans="1:206" s="233" customFormat="1" ht="45" x14ac:dyDescent="0.25">
      <c r="A536" s="31" t="s">
        <v>1706</v>
      </c>
      <c r="B536" s="275" t="s">
        <v>321</v>
      </c>
      <c r="C536" s="9" t="s">
        <v>1948</v>
      </c>
      <c r="D536" s="9" t="s">
        <v>15</v>
      </c>
      <c r="E536" s="276"/>
      <c r="F536" s="9"/>
      <c r="G536" s="9"/>
      <c r="H536" s="9"/>
      <c r="I536" s="9"/>
      <c r="J536" s="9"/>
      <c r="K536" s="9"/>
      <c r="L536" s="275"/>
      <c r="M536" s="9"/>
      <c r="N536" s="277"/>
      <c r="O536" s="277"/>
      <c r="P536" s="278">
        <v>0</v>
      </c>
      <c r="Q536" s="279" t="s">
        <v>4</v>
      </c>
      <c r="R536" s="280" t="s">
        <v>265</v>
      </c>
      <c r="S536" s="277"/>
      <c r="T536" s="281">
        <v>2</v>
      </c>
      <c r="U536" s="9">
        <v>2</v>
      </c>
      <c r="V536" s="9"/>
      <c r="W536" s="9"/>
      <c r="X536" s="9">
        <v>2</v>
      </c>
      <c r="Y536" s="9"/>
      <c r="Z536" s="9">
        <v>2</v>
      </c>
      <c r="AA536" s="9"/>
      <c r="AB536" s="9"/>
      <c r="AC536" s="9"/>
      <c r="AD536" s="9"/>
      <c r="AE536" s="9"/>
      <c r="AF536" s="9"/>
      <c r="AG536" s="9"/>
      <c r="AH536" s="9"/>
      <c r="AI536" s="282"/>
      <c r="AJ536" s="31" t="s">
        <v>875</v>
      </c>
      <c r="AK536" s="275"/>
      <c r="AL536" s="280"/>
      <c r="AM536"/>
      <c r="AN536"/>
      <c r="AO536"/>
      <c r="AP536"/>
      <c r="AQ536"/>
      <c r="AR536"/>
      <c r="AS536"/>
      <c r="AT536"/>
      <c r="AU536"/>
      <c r="AV536"/>
      <c r="AW536"/>
      <c r="AX536"/>
      <c r="AY536"/>
      <c r="AZ536"/>
      <c r="BA536"/>
      <c r="BB536"/>
      <c r="BC536"/>
      <c r="BD536"/>
      <c r="BE536"/>
      <c r="BF536"/>
      <c r="BG536"/>
      <c r="BH536"/>
      <c r="BI536"/>
      <c r="BJ536"/>
      <c r="BK536"/>
      <c r="BL536"/>
      <c r="BM536"/>
      <c r="BN536"/>
      <c r="BO536"/>
      <c r="BP536"/>
      <c r="BQ536"/>
      <c r="BR536"/>
      <c r="BS536"/>
      <c r="BT536"/>
      <c r="BU536"/>
      <c r="BV536"/>
      <c r="BW536"/>
      <c r="BX536"/>
      <c r="BY536"/>
      <c r="BZ536"/>
      <c r="CA536"/>
      <c r="CB536"/>
      <c r="CC536"/>
      <c r="CD536"/>
      <c r="CE536"/>
      <c r="CF536"/>
      <c r="CG536"/>
      <c r="CH536"/>
      <c r="CI536"/>
      <c r="CJ536"/>
      <c r="CK536"/>
      <c r="CL536"/>
      <c r="CM536"/>
      <c r="CN536"/>
      <c r="CO536"/>
      <c r="CP536"/>
      <c r="CQ536"/>
      <c r="CR536"/>
      <c r="CS536"/>
      <c r="CT536"/>
      <c r="CU536"/>
      <c r="CV536"/>
      <c r="CW536"/>
      <c r="CX536"/>
      <c r="CY536"/>
      <c r="CZ536"/>
      <c r="DA536"/>
      <c r="DB536"/>
      <c r="DC536"/>
      <c r="DD536"/>
      <c r="DE536"/>
      <c r="DF536"/>
      <c r="DG536"/>
      <c r="DH536"/>
      <c r="DI536"/>
      <c r="DJ536"/>
      <c r="DK536"/>
      <c r="DL536"/>
      <c r="DM536"/>
      <c r="DN536"/>
      <c r="DO536"/>
      <c r="DP536"/>
      <c r="DQ536"/>
      <c r="DR536"/>
      <c r="DS536"/>
      <c r="DT536"/>
      <c r="DU536"/>
      <c r="DV536"/>
      <c r="DW536"/>
      <c r="DX536"/>
      <c r="DY536"/>
      <c r="DZ536"/>
      <c r="EA536"/>
      <c r="EB536"/>
      <c r="EC536"/>
      <c r="ED536"/>
      <c r="EE536"/>
      <c r="EF536"/>
      <c r="EG536"/>
      <c r="EH536"/>
      <c r="EI536"/>
      <c r="EJ536"/>
      <c r="EK536"/>
      <c r="EL536"/>
      <c r="EM536"/>
      <c r="EN536"/>
      <c r="EO536"/>
      <c r="EP536"/>
      <c r="EQ536"/>
      <c r="ER536"/>
      <c r="ES536"/>
      <c r="ET536"/>
      <c r="EU536"/>
      <c r="EV536"/>
      <c r="EW536"/>
      <c r="EX536"/>
      <c r="EY536"/>
      <c r="EZ536"/>
      <c r="FA536"/>
      <c r="FB536"/>
      <c r="FC536"/>
      <c r="FD536"/>
      <c r="FE536"/>
      <c r="FF536"/>
      <c r="FG536"/>
      <c r="FH536"/>
      <c r="FI536"/>
      <c r="FJ536"/>
      <c r="FK536"/>
      <c r="FL536"/>
      <c r="FM536"/>
      <c r="FN536"/>
      <c r="FO536"/>
      <c r="FP536"/>
      <c r="FQ536"/>
      <c r="FR536"/>
      <c r="FS536"/>
      <c r="FT536"/>
      <c r="FU536"/>
      <c r="FV536"/>
      <c r="FW536"/>
      <c r="FX536"/>
      <c r="FY536"/>
      <c r="FZ536"/>
      <c r="GA536"/>
      <c r="GB536"/>
      <c r="GC536"/>
      <c r="GD536"/>
      <c r="GE536"/>
      <c r="GF536"/>
      <c r="GG536"/>
      <c r="GH536"/>
      <c r="GI536"/>
      <c r="GJ536"/>
      <c r="GK536"/>
      <c r="GL536"/>
      <c r="GM536"/>
      <c r="GN536"/>
      <c r="GO536"/>
      <c r="GP536"/>
      <c r="GQ536"/>
      <c r="GR536"/>
      <c r="GS536"/>
      <c r="GT536"/>
      <c r="GU536"/>
      <c r="GV536"/>
      <c r="GW536"/>
      <c r="GX536"/>
    </row>
    <row r="537" spans="1:206" s="233" customFormat="1" ht="30" x14ac:dyDescent="0.25">
      <c r="A537" s="31" t="s">
        <v>689</v>
      </c>
      <c r="B537" s="275" t="s">
        <v>331</v>
      </c>
      <c r="C537" s="9" t="s">
        <v>1122</v>
      </c>
      <c r="D537" s="9"/>
      <c r="E537" s="276"/>
      <c r="F537" s="9"/>
      <c r="G537" s="9"/>
      <c r="H537" s="9"/>
      <c r="I537" s="9"/>
      <c r="J537" s="9"/>
      <c r="K537" s="9"/>
      <c r="L537" s="275"/>
      <c r="M537" s="9"/>
      <c r="N537" s="277"/>
      <c r="O537" s="277"/>
      <c r="P537" s="278"/>
      <c r="Q537" s="279">
        <v>45987</v>
      </c>
      <c r="R537" s="280"/>
      <c r="S537" s="277"/>
      <c r="T537" s="281"/>
      <c r="U537" s="9"/>
      <c r="V537" s="9"/>
      <c r="W537" s="9"/>
      <c r="X537" s="9"/>
      <c r="Y537" s="9"/>
      <c r="Z537" s="9"/>
      <c r="AA537" s="9"/>
      <c r="AB537" s="9"/>
      <c r="AC537" s="9"/>
      <c r="AD537" s="9"/>
      <c r="AE537" s="9"/>
      <c r="AF537" s="9"/>
      <c r="AG537" s="9"/>
      <c r="AH537" s="9"/>
      <c r="AI537" s="282"/>
      <c r="AJ537" s="31" t="s">
        <v>908</v>
      </c>
      <c r="AK537" s="275"/>
      <c r="AL537" s="280"/>
      <c r="AM537"/>
      <c r="AN537"/>
      <c r="AO537"/>
      <c r="AP537"/>
      <c r="AQ537"/>
      <c r="AR537"/>
      <c r="AS537"/>
      <c r="AT537"/>
      <c r="AU537"/>
      <c r="AV537"/>
      <c r="AW537"/>
      <c r="AX537"/>
      <c r="AY537"/>
      <c r="AZ537"/>
      <c r="BA537"/>
      <c r="BB537"/>
      <c r="BC537"/>
      <c r="BD537"/>
      <c r="BE537"/>
      <c r="BF537"/>
      <c r="BG537"/>
      <c r="BH537"/>
      <c r="BI537"/>
      <c r="BJ537"/>
      <c r="BK537"/>
      <c r="BL537"/>
      <c r="BM537"/>
      <c r="BN537"/>
      <c r="BO537"/>
      <c r="BP537"/>
      <c r="BQ537"/>
      <c r="BR537"/>
      <c r="BS537"/>
      <c r="BT537"/>
      <c r="BU537"/>
      <c r="BV537"/>
      <c r="BW537"/>
      <c r="BX537"/>
      <c r="BY537"/>
      <c r="BZ537"/>
      <c r="CA537"/>
      <c r="CB537"/>
      <c r="CC537"/>
      <c r="CD537"/>
      <c r="CE537"/>
      <c r="CF537"/>
      <c r="CG537"/>
      <c r="CH537"/>
      <c r="CI537"/>
      <c r="CJ537"/>
      <c r="CK537"/>
      <c r="CL537"/>
      <c r="CM537"/>
      <c r="CN537"/>
      <c r="CO537"/>
      <c r="CP537"/>
      <c r="CQ537"/>
      <c r="CR537"/>
      <c r="CS537"/>
      <c r="CT537"/>
      <c r="CU537"/>
      <c r="CV537"/>
      <c r="CW537"/>
      <c r="CX537"/>
      <c r="CY537"/>
      <c r="CZ537"/>
      <c r="DA537"/>
      <c r="DB537"/>
      <c r="DC537"/>
      <c r="DD537"/>
      <c r="DE537"/>
      <c r="DF537"/>
      <c r="DG537"/>
      <c r="DH537"/>
      <c r="DI537"/>
      <c r="DJ537"/>
      <c r="DK537"/>
      <c r="DL537"/>
      <c r="DM537"/>
      <c r="DN537"/>
      <c r="DO537"/>
      <c r="DP537"/>
      <c r="DQ537"/>
      <c r="DR537"/>
      <c r="DS537"/>
      <c r="DT537"/>
      <c r="DU537"/>
      <c r="DV537"/>
      <c r="DW537"/>
      <c r="DX537"/>
      <c r="DY537"/>
      <c r="DZ537"/>
      <c r="EA537"/>
      <c r="EB537"/>
      <c r="EC537"/>
      <c r="ED537"/>
      <c r="EE537"/>
      <c r="EF537"/>
      <c r="EG537"/>
      <c r="EH537"/>
      <c r="EI537"/>
      <c r="EJ537"/>
      <c r="EK537"/>
      <c r="EL537"/>
      <c r="EM537"/>
      <c r="EN537"/>
      <c r="EO537"/>
      <c r="EP537"/>
      <c r="EQ537"/>
      <c r="ER537"/>
      <c r="ES537"/>
      <c r="ET537"/>
      <c r="EU537"/>
      <c r="EV537"/>
      <c r="EW537"/>
      <c r="EX537"/>
      <c r="EY537"/>
      <c r="EZ537"/>
      <c r="FA537"/>
      <c r="FB537"/>
      <c r="FC537"/>
      <c r="FD537"/>
      <c r="FE537"/>
      <c r="FF537"/>
      <c r="FG537"/>
      <c r="FH537"/>
      <c r="FI537"/>
      <c r="FJ537"/>
      <c r="FK537"/>
      <c r="FL537"/>
      <c r="FM537"/>
      <c r="FN537"/>
      <c r="FO537"/>
      <c r="FP537"/>
      <c r="FQ537"/>
      <c r="FR537"/>
      <c r="FS537"/>
      <c r="FT537"/>
      <c r="FU537"/>
      <c r="FV537"/>
      <c r="FW537"/>
      <c r="FX537"/>
      <c r="FY537"/>
      <c r="FZ537"/>
      <c r="GA537"/>
      <c r="GB537"/>
      <c r="GC537"/>
      <c r="GD537"/>
      <c r="GE537"/>
      <c r="GF537"/>
      <c r="GG537"/>
      <c r="GH537"/>
      <c r="GI537"/>
      <c r="GJ537"/>
      <c r="GK537"/>
      <c r="GL537"/>
      <c r="GM537"/>
      <c r="GN537"/>
      <c r="GO537"/>
      <c r="GP537"/>
      <c r="GQ537"/>
      <c r="GR537"/>
      <c r="GS537"/>
      <c r="GT537"/>
      <c r="GU537"/>
      <c r="GV537"/>
      <c r="GW537"/>
      <c r="GX537"/>
    </row>
    <row r="538" spans="1:206" s="233" customFormat="1" ht="30" x14ac:dyDescent="0.25">
      <c r="A538" s="31" t="s">
        <v>690</v>
      </c>
      <c r="B538" s="275" t="s">
        <v>331</v>
      </c>
      <c r="C538" s="9" t="s">
        <v>1123</v>
      </c>
      <c r="D538" s="9"/>
      <c r="E538" s="276"/>
      <c r="F538" s="9"/>
      <c r="G538" s="9"/>
      <c r="H538" s="9"/>
      <c r="I538" s="9"/>
      <c r="J538" s="9"/>
      <c r="K538" s="9"/>
      <c r="L538" s="275"/>
      <c r="M538" s="9"/>
      <c r="N538" s="277"/>
      <c r="O538" s="277"/>
      <c r="P538" s="278"/>
      <c r="Q538" s="279">
        <v>46326</v>
      </c>
      <c r="R538" s="280"/>
      <c r="S538" s="277"/>
      <c r="T538" s="281"/>
      <c r="U538" s="9"/>
      <c r="V538" s="9"/>
      <c r="W538" s="9"/>
      <c r="X538" s="9"/>
      <c r="Y538" s="9"/>
      <c r="Z538" s="9"/>
      <c r="AA538" s="9"/>
      <c r="AB538" s="9"/>
      <c r="AC538" s="9"/>
      <c r="AD538" s="9"/>
      <c r="AE538" s="9"/>
      <c r="AF538" s="9"/>
      <c r="AG538" s="9"/>
      <c r="AH538" s="9"/>
      <c r="AI538" s="282"/>
      <c r="AJ538" s="31" t="s">
        <v>828</v>
      </c>
      <c r="AK538" s="275"/>
      <c r="AL538" s="280"/>
      <c r="AM538"/>
      <c r="AN538"/>
      <c r="AO538"/>
      <c r="AP538"/>
      <c r="AQ538"/>
      <c r="AR538"/>
      <c r="AS538"/>
      <c r="AT538"/>
      <c r="AU538"/>
      <c r="AV538"/>
      <c r="AW538"/>
      <c r="AX538"/>
      <c r="AY538"/>
      <c r="AZ538"/>
      <c r="BA538"/>
      <c r="BB538"/>
      <c r="BC538"/>
      <c r="BD538"/>
      <c r="BE538"/>
      <c r="BF538"/>
      <c r="BG538"/>
      <c r="BH538"/>
      <c r="BI538"/>
      <c r="BJ538"/>
      <c r="BK538"/>
      <c r="BL538"/>
      <c r="BM538"/>
      <c r="BN538"/>
      <c r="BO538"/>
      <c r="BP538"/>
      <c r="BQ538"/>
      <c r="BR538"/>
      <c r="BS538"/>
      <c r="BT538"/>
      <c r="BU538"/>
      <c r="BV538"/>
      <c r="BW538"/>
      <c r="BX538"/>
      <c r="BY538"/>
      <c r="BZ538"/>
      <c r="CA538"/>
      <c r="CB538"/>
      <c r="CC538"/>
      <c r="CD538"/>
      <c r="CE538"/>
      <c r="CF538"/>
      <c r="CG538"/>
      <c r="CH538"/>
      <c r="CI538"/>
      <c r="CJ538"/>
      <c r="CK538"/>
      <c r="CL538"/>
      <c r="CM538"/>
      <c r="CN538"/>
      <c r="CO538"/>
      <c r="CP538"/>
      <c r="CQ538"/>
      <c r="CR538"/>
      <c r="CS538"/>
      <c r="CT538"/>
      <c r="CU538"/>
      <c r="CV538"/>
      <c r="CW538"/>
      <c r="CX538"/>
      <c r="CY538"/>
      <c r="CZ538"/>
      <c r="DA538"/>
      <c r="DB538"/>
      <c r="DC538"/>
      <c r="DD538"/>
      <c r="DE538"/>
      <c r="DF538"/>
      <c r="DG538"/>
      <c r="DH538"/>
      <c r="DI538"/>
      <c r="DJ538"/>
      <c r="DK538"/>
      <c r="DL538"/>
      <c r="DM538"/>
      <c r="DN538"/>
      <c r="DO538"/>
      <c r="DP538"/>
      <c r="DQ538"/>
      <c r="DR538"/>
      <c r="DS538"/>
      <c r="DT538"/>
      <c r="DU538"/>
      <c r="DV538"/>
      <c r="DW538"/>
      <c r="DX538"/>
      <c r="DY538"/>
      <c r="DZ538"/>
      <c r="EA538"/>
      <c r="EB538"/>
      <c r="EC538"/>
      <c r="ED538"/>
      <c r="EE538"/>
      <c r="EF538"/>
      <c r="EG538"/>
      <c r="EH538"/>
      <c r="EI538"/>
      <c r="EJ538"/>
      <c r="EK538"/>
      <c r="EL538"/>
      <c r="EM538"/>
      <c r="EN538"/>
      <c r="EO538"/>
      <c r="EP538"/>
      <c r="EQ538"/>
      <c r="ER538"/>
      <c r="ES538"/>
      <c r="ET538"/>
      <c r="EU538"/>
      <c r="EV538"/>
      <c r="EW538"/>
      <c r="EX538"/>
      <c r="EY538"/>
      <c r="EZ538"/>
      <c r="FA538"/>
      <c r="FB538"/>
      <c r="FC538"/>
      <c r="FD538"/>
      <c r="FE538"/>
      <c r="FF538"/>
      <c r="FG538"/>
      <c r="FH538"/>
      <c r="FI538"/>
      <c r="FJ538"/>
      <c r="FK538"/>
      <c r="FL538"/>
      <c r="FM538"/>
      <c r="FN538"/>
      <c r="FO538"/>
      <c r="FP538"/>
      <c r="FQ538"/>
      <c r="FR538"/>
      <c r="FS538"/>
      <c r="FT538"/>
      <c r="FU538"/>
      <c r="FV538"/>
      <c r="FW538"/>
      <c r="FX538"/>
      <c r="FY538"/>
      <c r="FZ538"/>
      <c r="GA538"/>
      <c r="GB538"/>
      <c r="GC538"/>
      <c r="GD538"/>
      <c r="GE538"/>
      <c r="GF538"/>
      <c r="GG538"/>
      <c r="GH538"/>
      <c r="GI538"/>
      <c r="GJ538"/>
      <c r="GK538"/>
      <c r="GL538"/>
      <c r="GM538"/>
      <c r="GN538"/>
      <c r="GO538"/>
      <c r="GP538"/>
      <c r="GQ538"/>
      <c r="GR538"/>
      <c r="GS538"/>
      <c r="GT538"/>
      <c r="GU538"/>
      <c r="GV538"/>
      <c r="GW538"/>
      <c r="GX538"/>
    </row>
    <row r="539" spans="1:206" s="233" customFormat="1" ht="30" x14ac:dyDescent="0.25">
      <c r="A539" s="31" t="s">
        <v>691</v>
      </c>
      <c r="B539" s="275" t="s">
        <v>948</v>
      </c>
      <c r="C539" s="9" t="s">
        <v>1124</v>
      </c>
      <c r="D539" s="9"/>
      <c r="E539" s="276"/>
      <c r="F539" s="9"/>
      <c r="G539" s="9"/>
      <c r="H539" s="9"/>
      <c r="I539" s="9"/>
      <c r="J539" s="9"/>
      <c r="K539" s="9"/>
      <c r="L539" s="275"/>
      <c r="M539" s="9"/>
      <c r="N539" s="277"/>
      <c r="O539" s="277"/>
      <c r="P539" s="278"/>
      <c r="Q539" s="279">
        <v>46660</v>
      </c>
      <c r="R539" s="280"/>
      <c r="S539" s="277"/>
      <c r="T539" s="281"/>
      <c r="U539" s="9"/>
      <c r="V539" s="9"/>
      <c r="W539" s="9"/>
      <c r="X539" s="9"/>
      <c r="Y539" s="9"/>
      <c r="Z539" s="9"/>
      <c r="AA539" s="9"/>
      <c r="AB539" s="9"/>
      <c r="AC539" s="9"/>
      <c r="AD539" s="9"/>
      <c r="AE539" s="9"/>
      <c r="AF539" s="9"/>
      <c r="AG539" s="9"/>
      <c r="AH539" s="9"/>
      <c r="AI539" s="282"/>
      <c r="AJ539" s="31" t="s">
        <v>809</v>
      </c>
      <c r="AK539" s="275"/>
      <c r="AL539" s="280"/>
      <c r="AM539"/>
      <c r="AN539"/>
      <c r="AO539"/>
      <c r="AP539"/>
      <c r="AQ539"/>
      <c r="AR539"/>
      <c r="AS539"/>
      <c r="AT539"/>
      <c r="AU539"/>
      <c r="AV539"/>
      <c r="AW539"/>
      <c r="AX539"/>
      <c r="AY539"/>
      <c r="AZ539"/>
      <c r="BA539"/>
      <c r="BB539"/>
      <c r="BC539"/>
      <c r="BD539"/>
      <c r="BE539"/>
      <c r="BF539"/>
      <c r="BG539"/>
      <c r="BH539"/>
      <c r="BI539"/>
      <c r="BJ539"/>
      <c r="BK539"/>
      <c r="BL539"/>
      <c r="BM539"/>
      <c r="BN539"/>
      <c r="BO539"/>
      <c r="BP539"/>
      <c r="BQ539"/>
      <c r="BR539"/>
      <c r="BS539"/>
      <c r="BT539"/>
      <c r="BU539"/>
      <c r="BV539"/>
      <c r="BW539"/>
      <c r="BX539"/>
      <c r="BY539"/>
      <c r="BZ539"/>
      <c r="CA539"/>
      <c r="CB539"/>
      <c r="CC539"/>
      <c r="CD539"/>
      <c r="CE539"/>
      <c r="CF539"/>
      <c r="CG539"/>
      <c r="CH539"/>
      <c r="CI539"/>
      <c r="CJ539"/>
      <c r="CK539"/>
      <c r="CL539"/>
      <c r="CM539"/>
      <c r="CN539"/>
      <c r="CO539"/>
      <c r="CP539"/>
      <c r="CQ539"/>
      <c r="CR539"/>
      <c r="CS539"/>
      <c r="CT539"/>
      <c r="CU539"/>
      <c r="CV539"/>
      <c r="CW539"/>
      <c r="CX539"/>
      <c r="CY539"/>
      <c r="CZ539"/>
      <c r="DA539"/>
      <c r="DB539"/>
      <c r="DC539"/>
      <c r="DD539"/>
      <c r="DE539"/>
      <c r="DF539"/>
      <c r="DG539"/>
      <c r="DH539"/>
      <c r="DI539"/>
      <c r="DJ539"/>
      <c r="DK539"/>
      <c r="DL539"/>
      <c r="DM539"/>
      <c r="DN539"/>
      <c r="DO539"/>
      <c r="DP539"/>
      <c r="DQ539"/>
      <c r="DR539"/>
      <c r="DS539"/>
      <c r="DT539"/>
      <c r="DU539"/>
      <c r="DV539"/>
      <c r="DW539"/>
      <c r="DX539"/>
      <c r="DY539"/>
      <c r="DZ539"/>
      <c r="EA539"/>
      <c r="EB539"/>
      <c r="EC539"/>
      <c r="ED539"/>
      <c r="EE539"/>
      <c r="EF539"/>
      <c r="EG539"/>
      <c r="EH539"/>
      <c r="EI539"/>
      <c r="EJ539"/>
      <c r="EK539"/>
      <c r="EL539"/>
      <c r="EM539"/>
      <c r="EN539"/>
      <c r="EO539"/>
      <c r="EP539"/>
      <c r="EQ539"/>
      <c r="ER539"/>
      <c r="ES539"/>
      <c r="ET539"/>
      <c r="EU539"/>
      <c r="EV539"/>
      <c r="EW539"/>
      <c r="EX539"/>
      <c r="EY539"/>
      <c r="EZ539"/>
      <c r="FA539"/>
      <c r="FB539"/>
      <c r="FC539"/>
      <c r="FD539"/>
      <c r="FE539"/>
      <c r="FF539"/>
      <c r="FG539"/>
      <c r="FH539"/>
      <c r="FI539"/>
      <c r="FJ539"/>
      <c r="FK539"/>
      <c r="FL539"/>
      <c r="FM539"/>
      <c r="FN539"/>
      <c r="FO539"/>
      <c r="FP539"/>
      <c r="FQ539"/>
      <c r="FR539"/>
      <c r="FS539"/>
      <c r="FT539"/>
      <c r="FU539"/>
      <c r="FV539"/>
      <c r="FW539"/>
      <c r="FX539"/>
      <c r="FY539"/>
      <c r="FZ539"/>
      <c r="GA539"/>
      <c r="GB539"/>
      <c r="GC539"/>
      <c r="GD539"/>
      <c r="GE539"/>
      <c r="GF539"/>
      <c r="GG539"/>
      <c r="GH539"/>
      <c r="GI539"/>
      <c r="GJ539"/>
      <c r="GK539"/>
      <c r="GL539"/>
      <c r="GM539"/>
      <c r="GN539"/>
      <c r="GO539"/>
      <c r="GP539"/>
      <c r="GQ539"/>
      <c r="GR539"/>
      <c r="GS539"/>
      <c r="GT539"/>
      <c r="GU539"/>
      <c r="GV539"/>
      <c r="GW539"/>
      <c r="GX539"/>
    </row>
    <row r="540" spans="1:206" s="233" customFormat="1" ht="30" x14ac:dyDescent="0.25">
      <c r="A540" s="31" t="s">
        <v>1707</v>
      </c>
      <c r="B540" s="275" t="s">
        <v>379</v>
      </c>
      <c r="C540" s="9" t="s">
        <v>1949</v>
      </c>
      <c r="D540" s="9" t="s">
        <v>15</v>
      </c>
      <c r="E540" s="276"/>
      <c r="F540" s="9"/>
      <c r="G540" s="9"/>
      <c r="H540" s="9">
        <v>6</v>
      </c>
      <c r="I540" s="9">
        <v>20</v>
      </c>
      <c r="J540" s="9">
        <v>3</v>
      </c>
      <c r="K540" s="9">
        <v>2</v>
      </c>
      <c r="L540" s="275"/>
      <c r="M540" s="9"/>
      <c r="N540" s="277"/>
      <c r="O540" s="277"/>
      <c r="P540" s="278">
        <v>6</v>
      </c>
      <c r="Q540" s="279" t="s">
        <v>4</v>
      </c>
      <c r="R540" s="280"/>
      <c r="S540" s="277"/>
      <c r="T540" s="281"/>
      <c r="U540" s="9"/>
      <c r="V540" s="9"/>
      <c r="W540" s="9"/>
      <c r="X540" s="9">
        <v>2</v>
      </c>
      <c r="Y540" s="9"/>
      <c r="Z540" s="9">
        <v>2</v>
      </c>
      <c r="AA540" s="9"/>
      <c r="AB540" s="9"/>
      <c r="AC540" s="9"/>
      <c r="AD540" s="9"/>
      <c r="AE540" s="9"/>
      <c r="AF540" s="9"/>
      <c r="AG540" s="9"/>
      <c r="AH540" s="9"/>
      <c r="AI540" s="282"/>
      <c r="AJ540" s="31" t="s">
        <v>2085</v>
      </c>
      <c r="AK540" s="275" t="s">
        <v>2060</v>
      </c>
      <c r="AL540" s="280" t="s">
        <v>2108</v>
      </c>
      <c r="AM540"/>
      <c r="AN540"/>
      <c r="AO540"/>
      <c r="AP540"/>
      <c r="AQ540"/>
      <c r="AR540"/>
      <c r="AS540"/>
      <c r="AT540"/>
      <c r="AU540"/>
      <c r="AV540"/>
      <c r="AW540"/>
      <c r="AX540"/>
      <c r="AY540"/>
      <c r="AZ540"/>
      <c r="BA540"/>
      <c r="BB540"/>
      <c r="BC540"/>
      <c r="BD540"/>
      <c r="BE540"/>
      <c r="BF540"/>
      <c r="BG540"/>
      <c r="BH540"/>
      <c r="BI540"/>
      <c r="BJ540"/>
      <c r="BK540"/>
      <c r="BL540"/>
      <c r="BM540"/>
      <c r="BN540"/>
      <c r="BO540"/>
      <c r="BP540"/>
      <c r="BQ540"/>
      <c r="BR540"/>
      <c r="BS540"/>
      <c r="BT540"/>
      <c r="BU540"/>
      <c r="BV540"/>
      <c r="BW540"/>
      <c r="BX540"/>
      <c r="BY540"/>
      <c r="BZ540"/>
      <c r="CA540"/>
      <c r="CB540"/>
      <c r="CC540"/>
      <c r="CD540"/>
      <c r="CE540"/>
      <c r="CF540"/>
      <c r="CG540"/>
      <c r="CH540"/>
      <c r="CI540"/>
      <c r="CJ540"/>
      <c r="CK540"/>
      <c r="CL540"/>
      <c r="CM540"/>
      <c r="CN540"/>
      <c r="CO540"/>
      <c r="CP540"/>
      <c r="CQ540"/>
      <c r="CR540"/>
      <c r="CS540"/>
      <c r="CT540"/>
      <c r="CU540"/>
      <c r="CV540"/>
      <c r="CW540"/>
      <c r="CX540"/>
      <c r="CY540"/>
      <c r="CZ540"/>
      <c r="DA540"/>
      <c r="DB540"/>
      <c r="DC540"/>
      <c r="DD540"/>
      <c r="DE540"/>
      <c r="DF540"/>
      <c r="DG540"/>
      <c r="DH540"/>
      <c r="DI540"/>
      <c r="DJ540"/>
      <c r="DK540"/>
      <c r="DL540"/>
      <c r="DM540"/>
      <c r="DN540"/>
      <c r="DO540"/>
      <c r="DP540"/>
      <c r="DQ540"/>
      <c r="DR540"/>
      <c r="DS540"/>
      <c r="DT540"/>
      <c r="DU540"/>
      <c r="DV540"/>
      <c r="DW540"/>
      <c r="DX540"/>
      <c r="DY540"/>
      <c r="DZ540"/>
      <c r="EA540"/>
      <c r="EB540"/>
      <c r="EC540"/>
      <c r="ED540"/>
      <c r="EE540"/>
      <c r="EF540"/>
      <c r="EG540"/>
      <c r="EH540"/>
      <c r="EI540"/>
      <c r="EJ540"/>
      <c r="EK540"/>
      <c r="EL540"/>
      <c r="EM540"/>
      <c r="EN540"/>
      <c r="EO540"/>
      <c r="EP540"/>
      <c r="EQ540"/>
      <c r="ER540"/>
      <c r="ES540"/>
      <c r="ET540"/>
      <c r="EU540"/>
      <c r="EV540"/>
      <c r="EW540"/>
      <c r="EX540"/>
      <c r="EY540"/>
      <c r="EZ540"/>
      <c r="FA540"/>
      <c r="FB540"/>
      <c r="FC540"/>
      <c r="FD540"/>
      <c r="FE540"/>
      <c r="FF540"/>
      <c r="FG540"/>
      <c r="FH540"/>
      <c r="FI540"/>
      <c r="FJ540"/>
      <c r="FK540"/>
      <c r="FL540"/>
      <c r="FM540"/>
      <c r="FN540"/>
      <c r="FO540"/>
      <c r="FP540"/>
      <c r="FQ540"/>
      <c r="FR540"/>
      <c r="FS540"/>
      <c r="FT540"/>
      <c r="FU540"/>
      <c r="FV540"/>
      <c r="FW540"/>
      <c r="FX540"/>
      <c r="FY540"/>
      <c r="FZ540"/>
      <c r="GA540"/>
      <c r="GB540"/>
      <c r="GC540"/>
      <c r="GD540"/>
      <c r="GE540"/>
      <c r="GF540"/>
      <c r="GG540"/>
      <c r="GH540"/>
      <c r="GI540"/>
      <c r="GJ540"/>
      <c r="GK540"/>
      <c r="GL540"/>
      <c r="GM540"/>
      <c r="GN540"/>
      <c r="GO540"/>
      <c r="GP540"/>
      <c r="GQ540"/>
      <c r="GR540"/>
      <c r="GS540"/>
      <c r="GT540"/>
      <c r="GU540"/>
      <c r="GV540"/>
      <c r="GW540"/>
      <c r="GX540"/>
    </row>
    <row r="541" spans="1:206" s="233" customFormat="1" ht="30" x14ac:dyDescent="0.25">
      <c r="A541" s="31" t="s">
        <v>1708</v>
      </c>
      <c r="B541" s="275" t="s">
        <v>379</v>
      </c>
      <c r="C541" s="9" t="s">
        <v>1949</v>
      </c>
      <c r="D541" s="9" t="s">
        <v>15</v>
      </c>
      <c r="E541" s="276"/>
      <c r="F541" s="9"/>
      <c r="G541" s="9"/>
      <c r="H541" s="9">
        <v>6</v>
      </c>
      <c r="I541" s="9">
        <v>6</v>
      </c>
      <c r="J541" s="9"/>
      <c r="K541" s="9">
        <v>1</v>
      </c>
      <c r="L541" s="275"/>
      <c r="M541" s="9"/>
      <c r="N541" s="277"/>
      <c r="O541" s="277"/>
      <c r="P541" s="278">
        <v>5</v>
      </c>
      <c r="Q541" s="279" t="s">
        <v>4</v>
      </c>
      <c r="R541" s="280"/>
      <c r="S541" s="277"/>
      <c r="T541" s="281"/>
      <c r="U541" s="9"/>
      <c r="V541" s="9"/>
      <c r="W541" s="9"/>
      <c r="X541" s="9">
        <v>2</v>
      </c>
      <c r="Y541" s="9"/>
      <c r="Z541" s="9">
        <v>2</v>
      </c>
      <c r="AA541" s="9"/>
      <c r="AB541" s="9"/>
      <c r="AC541" s="9"/>
      <c r="AD541" s="9"/>
      <c r="AE541" s="9"/>
      <c r="AF541" s="9"/>
      <c r="AG541" s="9"/>
      <c r="AH541" s="9"/>
      <c r="AI541" s="282"/>
      <c r="AJ541" s="31" t="s">
        <v>2085</v>
      </c>
      <c r="AK541" s="275" t="s">
        <v>2060</v>
      </c>
      <c r="AL541" s="280" t="s">
        <v>2108</v>
      </c>
      <c r="AM541"/>
      <c r="AN541"/>
      <c r="AO541"/>
      <c r="AP541"/>
      <c r="AQ541"/>
      <c r="AR541"/>
      <c r="AS541"/>
      <c r="AT541"/>
      <c r="AU541"/>
      <c r="AV541"/>
      <c r="AW541"/>
      <c r="AX541"/>
      <c r="AY541"/>
      <c r="AZ541"/>
      <c r="BA541"/>
      <c r="BB541"/>
      <c r="BC541"/>
      <c r="BD541"/>
      <c r="BE541"/>
      <c r="BF541"/>
      <c r="BG541"/>
      <c r="BH541"/>
      <c r="BI541"/>
      <c r="BJ541"/>
      <c r="BK541"/>
      <c r="BL541"/>
      <c r="BM541"/>
      <c r="BN541"/>
      <c r="BO541"/>
      <c r="BP541"/>
      <c r="BQ541"/>
      <c r="BR541"/>
      <c r="BS541"/>
      <c r="BT541"/>
      <c r="BU541"/>
      <c r="BV541"/>
      <c r="BW541"/>
      <c r="BX541"/>
      <c r="BY541"/>
      <c r="BZ541"/>
      <c r="CA541"/>
      <c r="CB541"/>
      <c r="CC541"/>
      <c r="CD541"/>
      <c r="CE541"/>
      <c r="CF541"/>
      <c r="CG541"/>
      <c r="CH541"/>
      <c r="CI541"/>
      <c r="CJ541"/>
      <c r="CK541"/>
      <c r="CL541"/>
      <c r="CM541"/>
      <c r="CN541"/>
      <c r="CO541"/>
      <c r="CP541"/>
      <c r="CQ541"/>
      <c r="CR541"/>
      <c r="CS541"/>
      <c r="CT541"/>
      <c r="CU541"/>
      <c r="CV541"/>
      <c r="CW541"/>
      <c r="CX541"/>
      <c r="CY541"/>
      <c r="CZ541"/>
      <c r="DA541"/>
      <c r="DB541"/>
      <c r="DC541"/>
      <c r="DD541"/>
      <c r="DE541"/>
      <c r="DF541"/>
      <c r="DG541"/>
      <c r="DH541"/>
      <c r="DI541"/>
      <c r="DJ541"/>
      <c r="DK541"/>
      <c r="DL541"/>
      <c r="DM541"/>
      <c r="DN541"/>
      <c r="DO541"/>
      <c r="DP541"/>
      <c r="DQ541"/>
      <c r="DR541"/>
      <c r="DS541"/>
      <c r="DT541"/>
      <c r="DU541"/>
      <c r="DV541"/>
      <c r="DW541"/>
      <c r="DX541"/>
      <c r="DY541"/>
      <c r="DZ541"/>
      <c r="EA541"/>
      <c r="EB541"/>
      <c r="EC541"/>
      <c r="ED541"/>
      <c r="EE541"/>
      <c r="EF541"/>
      <c r="EG541"/>
      <c r="EH541"/>
      <c r="EI541"/>
      <c r="EJ541"/>
      <c r="EK541"/>
      <c r="EL541"/>
      <c r="EM541"/>
      <c r="EN541"/>
      <c r="EO541"/>
      <c r="EP541"/>
      <c r="EQ541"/>
      <c r="ER541"/>
      <c r="ES541"/>
      <c r="ET541"/>
      <c r="EU541"/>
      <c r="EV541"/>
      <c r="EW541"/>
      <c r="EX541"/>
      <c r="EY541"/>
      <c r="EZ541"/>
      <c r="FA541"/>
      <c r="FB541"/>
      <c r="FC541"/>
      <c r="FD541"/>
      <c r="FE541"/>
      <c r="FF541"/>
      <c r="FG541"/>
      <c r="FH541"/>
      <c r="FI541"/>
      <c r="FJ541"/>
      <c r="FK541"/>
      <c r="FL541"/>
      <c r="FM541"/>
      <c r="FN541"/>
      <c r="FO541"/>
      <c r="FP541"/>
      <c r="FQ541"/>
      <c r="FR541"/>
      <c r="FS541"/>
      <c r="FT541"/>
      <c r="FU541"/>
      <c r="FV541"/>
      <c r="FW541"/>
      <c r="FX541"/>
      <c r="FY541"/>
      <c r="FZ541"/>
      <c r="GA541"/>
      <c r="GB541"/>
      <c r="GC541"/>
      <c r="GD541"/>
      <c r="GE541"/>
      <c r="GF541"/>
      <c r="GG541"/>
      <c r="GH541"/>
      <c r="GI541"/>
      <c r="GJ541"/>
      <c r="GK541"/>
      <c r="GL541"/>
      <c r="GM541"/>
      <c r="GN541"/>
      <c r="GO541"/>
      <c r="GP541"/>
      <c r="GQ541"/>
      <c r="GR541"/>
      <c r="GS541"/>
      <c r="GT541"/>
      <c r="GU541"/>
      <c r="GV541"/>
      <c r="GW541"/>
      <c r="GX541"/>
    </row>
    <row r="542" spans="1:206" s="233" customFormat="1" x14ac:dyDescent="0.25">
      <c r="A542" s="31" t="s">
        <v>692</v>
      </c>
      <c r="B542" s="275" t="s">
        <v>410</v>
      </c>
      <c r="C542" s="9" t="s">
        <v>1125</v>
      </c>
      <c r="D542" s="9" t="s">
        <v>15</v>
      </c>
      <c r="E542" s="276"/>
      <c r="F542" s="9"/>
      <c r="G542" s="9"/>
      <c r="H542" s="9">
        <v>6</v>
      </c>
      <c r="I542" s="9"/>
      <c r="J542" s="9"/>
      <c r="K542" s="9">
        <v>2</v>
      </c>
      <c r="L542" s="275"/>
      <c r="M542" s="9"/>
      <c r="N542" s="277"/>
      <c r="O542" s="277"/>
      <c r="P542" s="278">
        <v>29</v>
      </c>
      <c r="Q542" s="279">
        <v>46388</v>
      </c>
      <c r="R542" s="280"/>
      <c r="S542" s="277"/>
      <c r="T542" s="281">
        <v>2</v>
      </c>
      <c r="U542" s="9">
        <v>2</v>
      </c>
      <c r="V542" s="9"/>
      <c r="W542" s="9"/>
      <c r="X542" s="9"/>
      <c r="Y542" s="9"/>
      <c r="Z542" s="9"/>
      <c r="AA542" s="9"/>
      <c r="AB542" s="9"/>
      <c r="AC542" s="9"/>
      <c r="AD542" s="9"/>
      <c r="AE542" s="9"/>
      <c r="AF542" s="9"/>
      <c r="AG542" s="9"/>
      <c r="AH542" s="9"/>
      <c r="AI542" s="282"/>
      <c r="AJ542" s="31" t="s">
        <v>2113</v>
      </c>
      <c r="AK542" s="275" t="s">
        <v>2064</v>
      </c>
      <c r="AL542" s="280"/>
      <c r="AM542"/>
      <c r="AN542"/>
      <c r="AO542"/>
      <c r="AP542"/>
      <c r="AQ542"/>
      <c r="AR542"/>
      <c r="AS542"/>
      <c r="AT542"/>
      <c r="AU542"/>
      <c r="AV542"/>
      <c r="AW542"/>
      <c r="AX542"/>
      <c r="AY542"/>
      <c r="AZ542"/>
      <c r="BA542"/>
      <c r="BB542"/>
      <c r="BC542"/>
      <c r="BD542"/>
      <c r="BE542"/>
      <c r="BF542"/>
      <c r="BG542"/>
      <c r="BH542"/>
      <c r="BI542"/>
      <c r="BJ542"/>
      <c r="BK542"/>
      <c r="BL542"/>
      <c r="BM542"/>
      <c r="BN542"/>
      <c r="BO542"/>
      <c r="BP542"/>
      <c r="BQ542"/>
      <c r="BR542"/>
      <c r="BS542"/>
      <c r="BT542"/>
      <c r="BU542"/>
      <c r="BV542"/>
      <c r="BW542"/>
      <c r="BX542"/>
      <c r="BY542"/>
      <c r="BZ542"/>
      <c r="CA542"/>
      <c r="CB542"/>
      <c r="CC542"/>
      <c r="CD542"/>
      <c r="CE542"/>
      <c r="CF542"/>
      <c r="CG542"/>
      <c r="CH542"/>
      <c r="CI542"/>
      <c r="CJ542"/>
      <c r="CK542"/>
      <c r="CL542"/>
      <c r="CM542"/>
      <c r="CN542"/>
      <c r="CO542"/>
      <c r="CP542"/>
      <c r="CQ542"/>
      <c r="CR542"/>
      <c r="CS542"/>
      <c r="CT542"/>
      <c r="CU542"/>
      <c r="CV542"/>
      <c r="CW542"/>
      <c r="CX542"/>
      <c r="CY542"/>
      <c r="CZ542"/>
      <c r="DA542"/>
      <c r="DB542"/>
      <c r="DC542"/>
      <c r="DD542"/>
      <c r="DE542"/>
      <c r="DF542"/>
      <c r="DG542"/>
      <c r="DH542"/>
      <c r="DI542"/>
      <c r="DJ542"/>
      <c r="DK542"/>
      <c r="DL542"/>
      <c r="DM542"/>
      <c r="DN542"/>
      <c r="DO542"/>
      <c r="DP542"/>
      <c r="DQ542"/>
      <c r="DR542"/>
      <c r="DS542"/>
      <c r="DT542"/>
      <c r="DU542"/>
      <c r="DV542"/>
      <c r="DW542"/>
      <c r="DX542"/>
      <c r="DY542"/>
      <c r="DZ542"/>
      <c r="EA542"/>
      <c r="EB542"/>
      <c r="EC542"/>
      <c r="ED542"/>
      <c r="EE542"/>
      <c r="EF542"/>
      <c r="EG542"/>
      <c r="EH542"/>
      <c r="EI542"/>
      <c r="EJ542"/>
      <c r="EK542"/>
      <c r="EL542"/>
      <c r="EM542"/>
      <c r="EN542"/>
      <c r="EO542"/>
      <c r="EP542"/>
      <c r="EQ542"/>
      <c r="ER542"/>
      <c r="ES542"/>
      <c r="ET542"/>
      <c r="EU542"/>
      <c r="EV542"/>
      <c r="EW542"/>
      <c r="EX542"/>
      <c r="EY542"/>
      <c r="EZ542"/>
      <c r="FA542"/>
      <c r="FB542"/>
      <c r="FC542"/>
      <c r="FD542"/>
      <c r="FE542"/>
      <c r="FF542"/>
      <c r="FG542"/>
      <c r="FH542"/>
      <c r="FI542"/>
      <c r="FJ542"/>
      <c r="FK542"/>
      <c r="FL542"/>
      <c r="FM542"/>
      <c r="FN542"/>
      <c r="FO542"/>
      <c r="FP542"/>
      <c r="FQ542"/>
      <c r="FR542"/>
      <c r="FS542"/>
      <c r="FT542"/>
      <c r="FU542"/>
      <c r="FV542"/>
      <c r="FW542"/>
      <c r="FX542"/>
      <c r="FY542"/>
      <c r="FZ542"/>
      <c r="GA542"/>
      <c r="GB542"/>
      <c r="GC542"/>
      <c r="GD542"/>
      <c r="GE542"/>
      <c r="GF542"/>
      <c r="GG542"/>
      <c r="GH542"/>
      <c r="GI542"/>
      <c r="GJ542"/>
      <c r="GK542"/>
      <c r="GL542"/>
      <c r="GM542"/>
      <c r="GN542"/>
      <c r="GO542"/>
      <c r="GP542"/>
      <c r="GQ542"/>
      <c r="GR542"/>
      <c r="GS542"/>
      <c r="GT542"/>
      <c r="GU542"/>
      <c r="GV542"/>
      <c r="GW542"/>
      <c r="GX542"/>
    </row>
    <row r="543" spans="1:206" s="233" customFormat="1" ht="30" x14ac:dyDescent="0.25">
      <c r="A543" s="31" t="s">
        <v>693</v>
      </c>
      <c r="B543" s="275" t="s">
        <v>331</v>
      </c>
      <c r="C543" s="9" t="s">
        <v>1126</v>
      </c>
      <c r="D543" s="9"/>
      <c r="E543" s="276"/>
      <c r="F543" s="9"/>
      <c r="G543" s="9"/>
      <c r="H543" s="9"/>
      <c r="I543" s="9"/>
      <c r="J543" s="9"/>
      <c r="K543" s="9"/>
      <c r="L543" s="275"/>
      <c r="M543" s="9"/>
      <c r="N543" s="277"/>
      <c r="O543" s="277"/>
      <c r="P543" s="278"/>
      <c r="Q543" s="279">
        <v>46660</v>
      </c>
      <c r="R543" s="280"/>
      <c r="S543" s="277"/>
      <c r="T543" s="281"/>
      <c r="U543" s="9"/>
      <c r="V543" s="9"/>
      <c r="W543" s="9"/>
      <c r="X543" s="9"/>
      <c r="Y543" s="9"/>
      <c r="Z543" s="9"/>
      <c r="AA543" s="9"/>
      <c r="AB543" s="9"/>
      <c r="AC543" s="9"/>
      <c r="AD543" s="9"/>
      <c r="AE543" s="9"/>
      <c r="AF543" s="9"/>
      <c r="AG543" s="9"/>
      <c r="AH543" s="9"/>
      <c r="AI543" s="282"/>
      <c r="AJ543" s="31" t="s">
        <v>852</v>
      </c>
      <c r="AK543" s="275"/>
      <c r="AL543" s="280"/>
      <c r="AM543"/>
      <c r="AN543"/>
      <c r="AO543"/>
      <c r="AP543"/>
      <c r="AQ543"/>
      <c r="AR543"/>
      <c r="AS543"/>
      <c r="AT543"/>
      <c r="AU543"/>
      <c r="AV543"/>
      <c r="AW543"/>
      <c r="AX543"/>
      <c r="AY543"/>
      <c r="AZ543"/>
      <c r="BA543"/>
      <c r="BB543"/>
      <c r="BC543"/>
      <c r="BD543"/>
      <c r="BE543"/>
      <c r="BF543"/>
      <c r="BG543"/>
      <c r="BH543"/>
      <c r="BI543"/>
      <c r="BJ543"/>
      <c r="BK543"/>
      <c r="BL543"/>
      <c r="BM543"/>
      <c r="BN543"/>
      <c r="BO543"/>
      <c r="BP543"/>
      <c r="BQ543"/>
      <c r="BR543"/>
      <c r="BS543"/>
      <c r="BT543"/>
      <c r="BU543"/>
      <c r="BV543"/>
      <c r="BW543"/>
      <c r="BX543"/>
      <c r="BY543"/>
      <c r="BZ543"/>
      <c r="CA543"/>
      <c r="CB543"/>
      <c r="CC543"/>
      <c r="CD543"/>
      <c r="CE543"/>
      <c r="CF543"/>
      <c r="CG543"/>
      <c r="CH543"/>
      <c r="CI543"/>
      <c r="CJ543"/>
      <c r="CK543"/>
      <c r="CL543"/>
      <c r="CM543"/>
      <c r="CN543"/>
      <c r="CO543"/>
      <c r="CP543"/>
      <c r="CQ543"/>
      <c r="CR543"/>
      <c r="CS543"/>
      <c r="CT543"/>
      <c r="CU543"/>
      <c r="CV543"/>
      <c r="CW543"/>
      <c r="CX543"/>
      <c r="CY543"/>
      <c r="CZ543"/>
      <c r="DA543"/>
      <c r="DB543"/>
      <c r="DC543"/>
      <c r="DD543"/>
      <c r="DE543"/>
      <c r="DF543"/>
      <c r="DG543"/>
      <c r="DH543"/>
      <c r="DI543"/>
      <c r="DJ543"/>
      <c r="DK543"/>
      <c r="DL543"/>
      <c r="DM543"/>
      <c r="DN543"/>
      <c r="DO543"/>
      <c r="DP543"/>
      <c r="DQ543"/>
      <c r="DR543"/>
      <c r="DS543"/>
      <c r="DT543"/>
      <c r="DU543"/>
      <c r="DV543"/>
      <c r="DW543"/>
      <c r="DX543"/>
      <c r="DY543"/>
      <c r="DZ543"/>
      <c r="EA543"/>
      <c r="EB543"/>
      <c r="EC543"/>
      <c r="ED543"/>
      <c r="EE543"/>
      <c r="EF543"/>
      <c r="EG543"/>
      <c r="EH543"/>
      <c r="EI543"/>
      <c r="EJ543"/>
      <c r="EK543"/>
      <c r="EL543"/>
      <c r="EM543"/>
      <c r="EN543"/>
      <c r="EO543"/>
      <c r="EP543"/>
      <c r="EQ543"/>
      <c r="ER543"/>
      <c r="ES543"/>
      <c r="ET543"/>
      <c r="EU543"/>
      <c r="EV543"/>
      <c r="EW543"/>
      <c r="EX543"/>
      <c r="EY543"/>
      <c r="EZ543"/>
      <c r="FA543"/>
      <c r="FB543"/>
      <c r="FC543"/>
      <c r="FD543"/>
      <c r="FE543"/>
      <c r="FF543"/>
      <c r="FG543"/>
      <c r="FH543"/>
      <c r="FI543"/>
      <c r="FJ543"/>
      <c r="FK543"/>
      <c r="FL543"/>
      <c r="FM543"/>
      <c r="FN543"/>
      <c r="FO543"/>
      <c r="FP543"/>
      <c r="FQ543"/>
      <c r="FR543"/>
      <c r="FS543"/>
      <c r="FT543"/>
      <c r="FU543"/>
      <c r="FV543"/>
      <c r="FW543"/>
      <c r="FX543"/>
      <c r="FY543"/>
      <c r="FZ543"/>
      <c r="GA543"/>
      <c r="GB543"/>
      <c r="GC543"/>
      <c r="GD543"/>
      <c r="GE543"/>
      <c r="GF543"/>
      <c r="GG543"/>
      <c r="GH543"/>
      <c r="GI543"/>
      <c r="GJ543"/>
      <c r="GK543"/>
      <c r="GL543"/>
      <c r="GM543"/>
      <c r="GN543"/>
      <c r="GO543"/>
      <c r="GP543"/>
      <c r="GQ543"/>
      <c r="GR543"/>
      <c r="GS543"/>
      <c r="GT543"/>
      <c r="GU543"/>
      <c r="GV543"/>
      <c r="GW543"/>
      <c r="GX543"/>
    </row>
    <row r="544" spans="1:206" ht="45" x14ac:dyDescent="0.25">
      <c r="A544" s="31" t="s">
        <v>459</v>
      </c>
      <c r="B544" s="275"/>
      <c r="C544" s="9" t="s">
        <v>460</v>
      </c>
      <c r="D544" s="9" t="s">
        <v>15</v>
      </c>
      <c r="E544" s="276"/>
      <c r="F544" s="9"/>
      <c r="G544" s="9"/>
      <c r="H544" s="9"/>
      <c r="I544" s="9"/>
      <c r="J544" s="9"/>
      <c r="K544" s="9"/>
      <c r="L544" s="275"/>
      <c r="M544" s="9"/>
      <c r="N544" s="277"/>
      <c r="O544" s="277"/>
      <c r="P544" s="278">
        <v>2</v>
      </c>
      <c r="Q544" s="279">
        <v>46184</v>
      </c>
      <c r="R544" s="280" t="s">
        <v>265</v>
      </c>
      <c r="S544" s="277"/>
      <c r="T544" s="281">
        <v>2</v>
      </c>
      <c r="U544" s="9">
        <v>2</v>
      </c>
      <c r="V544" s="9"/>
      <c r="W544" s="9"/>
      <c r="X544" s="9"/>
      <c r="Y544" s="9"/>
      <c r="Z544" s="9"/>
      <c r="AA544" s="9"/>
      <c r="AB544" s="9"/>
      <c r="AC544" s="9"/>
      <c r="AD544" s="9"/>
      <c r="AE544" s="9"/>
      <c r="AF544" s="9"/>
      <c r="AG544" s="9"/>
      <c r="AH544" s="9">
        <v>2</v>
      </c>
      <c r="AI544" s="282"/>
      <c r="AJ544" s="31" t="s">
        <v>875</v>
      </c>
      <c r="AK544" s="275" t="s">
        <v>909</v>
      </c>
      <c r="AL544" s="280"/>
    </row>
    <row r="545" spans="1:206" s="233" customFormat="1" ht="30" x14ac:dyDescent="0.25">
      <c r="A545" s="31" t="s">
        <v>1709</v>
      </c>
      <c r="B545" s="275" t="s">
        <v>273</v>
      </c>
      <c r="C545" s="9" t="s">
        <v>1950</v>
      </c>
      <c r="D545" s="9" t="s">
        <v>15</v>
      </c>
      <c r="E545" s="276"/>
      <c r="F545" s="9"/>
      <c r="G545" s="9"/>
      <c r="H545" s="9"/>
      <c r="I545" s="9"/>
      <c r="J545" s="9"/>
      <c r="K545" s="9"/>
      <c r="L545" s="275"/>
      <c r="M545" s="9"/>
      <c r="N545" s="277"/>
      <c r="O545" s="277"/>
      <c r="P545" s="278">
        <v>0</v>
      </c>
      <c r="Q545" s="279" t="s">
        <v>4</v>
      </c>
      <c r="R545" s="280"/>
      <c r="S545" s="277"/>
      <c r="T545" s="281">
        <v>2</v>
      </c>
      <c r="U545" s="9"/>
      <c r="V545" s="9"/>
      <c r="W545" s="9"/>
      <c r="X545" s="9"/>
      <c r="Y545" s="9"/>
      <c r="Z545" s="9"/>
      <c r="AA545" s="9"/>
      <c r="AB545" s="9"/>
      <c r="AC545" s="9"/>
      <c r="AD545" s="9"/>
      <c r="AE545" s="9"/>
      <c r="AF545" s="9"/>
      <c r="AG545" s="9"/>
      <c r="AH545" s="9"/>
      <c r="AI545" s="282"/>
      <c r="AJ545" s="31" t="s">
        <v>2115</v>
      </c>
      <c r="AK545" s="275" t="s">
        <v>2116</v>
      </c>
      <c r="AL545" s="280"/>
      <c r="AM545"/>
      <c r="AN545"/>
      <c r="AO545"/>
      <c r="AP545"/>
      <c r="AQ545"/>
      <c r="AR545"/>
      <c r="AS545"/>
      <c r="AT545"/>
      <c r="AU545"/>
      <c r="AV545"/>
      <c r="AW545"/>
      <c r="AX545"/>
      <c r="AY545"/>
      <c r="AZ545"/>
      <c r="BA545"/>
      <c r="BB545"/>
      <c r="BC545"/>
      <c r="BD545"/>
      <c r="BE545"/>
      <c r="BF545"/>
      <c r="BG545"/>
      <c r="BH545"/>
      <c r="BI545"/>
      <c r="BJ545"/>
      <c r="BK545"/>
      <c r="BL545"/>
      <c r="BM545"/>
      <c r="BN545"/>
      <c r="BO545"/>
      <c r="BP545"/>
      <c r="BQ545"/>
      <c r="BR545"/>
      <c r="BS545"/>
      <c r="BT545"/>
      <c r="BU545"/>
      <c r="BV545"/>
      <c r="BW545"/>
      <c r="BX545"/>
      <c r="BY545"/>
      <c r="BZ545"/>
      <c r="CA545"/>
      <c r="CB545"/>
      <c r="CC545"/>
      <c r="CD545"/>
      <c r="CE545"/>
      <c r="CF545"/>
      <c r="CG545"/>
      <c r="CH545"/>
      <c r="CI545"/>
      <c r="CJ545"/>
      <c r="CK545"/>
      <c r="CL545"/>
      <c r="CM545"/>
      <c r="CN545"/>
      <c r="CO545"/>
      <c r="CP545"/>
      <c r="CQ545"/>
      <c r="CR545"/>
      <c r="CS545"/>
      <c r="CT545"/>
      <c r="CU545"/>
      <c r="CV545"/>
      <c r="CW545"/>
      <c r="CX545"/>
      <c r="CY545"/>
      <c r="CZ545"/>
      <c r="DA545"/>
      <c r="DB545"/>
      <c r="DC545"/>
      <c r="DD545"/>
      <c r="DE545"/>
      <c r="DF545"/>
      <c r="DG545"/>
      <c r="DH545"/>
      <c r="DI545"/>
      <c r="DJ545"/>
      <c r="DK545"/>
      <c r="DL545"/>
      <c r="DM545"/>
      <c r="DN545"/>
      <c r="DO545"/>
      <c r="DP545"/>
      <c r="DQ545"/>
      <c r="DR545"/>
      <c r="DS545"/>
      <c r="DT545"/>
      <c r="DU545"/>
      <c r="DV545"/>
      <c r="DW545"/>
      <c r="DX545"/>
      <c r="DY545"/>
      <c r="DZ545"/>
      <c r="EA545"/>
      <c r="EB545"/>
      <c r="EC545"/>
      <c r="ED545"/>
      <c r="EE545"/>
      <c r="EF545"/>
      <c r="EG545"/>
      <c r="EH545"/>
      <c r="EI545"/>
      <c r="EJ545"/>
      <c r="EK545"/>
      <c r="EL545"/>
      <c r="EM545"/>
      <c r="EN545"/>
      <c r="EO545"/>
      <c r="EP545"/>
      <c r="EQ545"/>
      <c r="ER545"/>
      <c r="ES545"/>
      <c r="ET545"/>
      <c r="EU545"/>
      <c r="EV545"/>
      <c r="EW545"/>
      <c r="EX545"/>
      <c r="EY545"/>
      <c r="EZ545"/>
      <c r="FA545"/>
      <c r="FB545"/>
      <c r="FC545"/>
      <c r="FD545"/>
      <c r="FE545"/>
      <c r="FF545"/>
      <c r="FG545"/>
      <c r="FH545"/>
      <c r="FI545"/>
      <c r="FJ545"/>
      <c r="FK545"/>
      <c r="FL545"/>
      <c r="FM545"/>
      <c r="FN545"/>
      <c r="FO545"/>
      <c r="FP545"/>
      <c r="FQ545"/>
      <c r="FR545"/>
      <c r="FS545"/>
      <c r="FT545"/>
      <c r="FU545"/>
      <c r="FV545"/>
      <c r="FW545"/>
      <c r="FX545"/>
      <c r="FY545"/>
      <c r="FZ545"/>
      <c r="GA545"/>
      <c r="GB545"/>
      <c r="GC545"/>
      <c r="GD545"/>
      <c r="GE545"/>
      <c r="GF545"/>
      <c r="GG545"/>
      <c r="GH545"/>
      <c r="GI545"/>
      <c r="GJ545"/>
      <c r="GK545"/>
      <c r="GL545"/>
      <c r="GM545"/>
      <c r="GN545"/>
      <c r="GO545"/>
      <c r="GP545"/>
      <c r="GQ545"/>
      <c r="GR545"/>
      <c r="GS545"/>
      <c r="GT545"/>
      <c r="GU545"/>
      <c r="GV545"/>
      <c r="GW545"/>
      <c r="GX545"/>
    </row>
    <row r="546" spans="1:206" s="233" customFormat="1" ht="30" x14ac:dyDescent="0.25">
      <c r="A546" s="31" t="s">
        <v>1710</v>
      </c>
      <c r="B546" s="275" t="s">
        <v>307</v>
      </c>
      <c r="C546" s="9" t="s">
        <v>1951</v>
      </c>
      <c r="D546" s="9" t="s">
        <v>15</v>
      </c>
      <c r="E546" s="276"/>
      <c r="F546" s="9"/>
      <c r="G546" s="9"/>
      <c r="H546" s="9"/>
      <c r="I546" s="9"/>
      <c r="J546" s="9"/>
      <c r="K546" s="9"/>
      <c r="L546" s="275"/>
      <c r="M546" s="9"/>
      <c r="N546" s="277"/>
      <c r="O546" s="277"/>
      <c r="P546" s="278">
        <v>0</v>
      </c>
      <c r="Q546" s="279" t="s">
        <v>4</v>
      </c>
      <c r="R546" s="280"/>
      <c r="S546" s="277"/>
      <c r="T546" s="281">
        <v>2</v>
      </c>
      <c r="U546" s="9"/>
      <c r="V546" s="9"/>
      <c r="W546" s="9"/>
      <c r="X546" s="9"/>
      <c r="Y546" s="9"/>
      <c r="Z546" s="9"/>
      <c r="AA546" s="9"/>
      <c r="AB546" s="9"/>
      <c r="AC546" s="9"/>
      <c r="AD546" s="9"/>
      <c r="AE546" s="9"/>
      <c r="AF546" s="9"/>
      <c r="AG546" s="9"/>
      <c r="AH546" s="9"/>
      <c r="AI546" s="282"/>
      <c r="AJ546" s="31" t="s">
        <v>2115</v>
      </c>
      <c r="AK546" s="275" t="s">
        <v>2116</v>
      </c>
      <c r="AL546" s="280"/>
      <c r="AM546"/>
      <c r="AN546"/>
      <c r="AO546"/>
      <c r="AP546"/>
      <c r="AQ546"/>
      <c r="AR546"/>
      <c r="AS546"/>
      <c r="AT546"/>
      <c r="AU546"/>
      <c r="AV546"/>
      <c r="AW546"/>
      <c r="AX546"/>
      <c r="AY546"/>
      <c r="AZ546"/>
      <c r="BA546"/>
      <c r="BB546"/>
      <c r="BC546"/>
      <c r="BD546"/>
      <c r="BE546"/>
      <c r="BF546"/>
      <c r="BG546"/>
      <c r="BH546"/>
      <c r="BI546"/>
      <c r="BJ546"/>
      <c r="BK546"/>
      <c r="BL546"/>
      <c r="BM546"/>
      <c r="BN546"/>
      <c r="BO546"/>
      <c r="BP546"/>
      <c r="BQ546"/>
      <c r="BR546"/>
      <c r="BS546"/>
      <c r="BT546"/>
      <c r="BU546"/>
      <c r="BV546"/>
      <c r="BW546"/>
      <c r="BX546"/>
      <c r="BY546"/>
      <c r="BZ546"/>
      <c r="CA546"/>
      <c r="CB546"/>
      <c r="CC546"/>
      <c r="CD546"/>
      <c r="CE546"/>
      <c r="CF546"/>
      <c r="CG546"/>
      <c r="CH546"/>
      <c r="CI546"/>
      <c r="CJ546"/>
      <c r="CK546"/>
      <c r="CL546"/>
      <c r="CM546"/>
      <c r="CN546"/>
      <c r="CO546"/>
      <c r="CP546"/>
      <c r="CQ546"/>
      <c r="CR546"/>
      <c r="CS546"/>
      <c r="CT546"/>
      <c r="CU546"/>
      <c r="CV546"/>
      <c r="CW546"/>
      <c r="CX546"/>
      <c r="CY546"/>
      <c r="CZ546"/>
      <c r="DA546"/>
      <c r="DB546"/>
      <c r="DC546"/>
      <c r="DD546"/>
      <c r="DE546"/>
      <c r="DF546"/>
      <c r="DG546"/>
      <c r="DH546"/>
      <c r="DI546"/>
      <c r="DJ546"/>
      <c r="DK546"/>
      <c r="DL546"/>
      <c r="DM546"/>
      <c r="DN546"/>
      <c r="DO546"/>
      <c r="DP546"/>
      <c r="DQ546"/>
      <c r="DR546"/>
      <c r="DS546"/>
      <c r="DT546"/>
      <c r="DU546"/>
      <c r="DV546"/>
      <c r="DW546"/>
      <c r="DX546"/>
      <c r="DY546"/>
      <c r="DZ546"/>
      <c r="EA546"/>
      <c r="EB546"/>
      <c r="EC546"/>
      <c r="ED546"/>
      <c r="EE546"/>
      <c r="EF546"/>
      <c r="EG546"/>
      <c r="EH546"/>
      <c r="EI546"/>
      <c r="EJ546"/>
      <c r="EK546"/>
      <c r="EL546"/>
      <c r="EM546"/>
      <c r="EN546"/>
      <c r="EO546"/>
      <c r="EP546"/>
      <c r="EQ546"/>
      <c r="ER546"/>
      <c r="ES546"/>
      <c r="ET546"/>
      <c r="EU546"/>
      <c r="EV546"/>
      <c r="EW546"/>
      <c r="EX546"/>
      <c r="EY546"/>
      <c r="EZ546"/>
      <c r="FA546"/>
      <c r="FB546"/>
      <c r="FC546"/>
      <c r="FD546"/>
      <c r="FE546"/>
      <c r="FF546"/>
      <c r="FG546"/>
      <c r="FH546"/>
      <c r="FI546"/>
      <c r="FJ546"/>
      <c r="FK546"/>
      <c r="FL546"/>
      <c r="FM546"/>
      <c r="FN546"/>
      <c r="FO546"/>
      <c r="FP546"/>
      <c r="FQ546"/>
      <c r="FR546"/>
      <c r="FS546"/>
      <c r="FT546"/>
      <c r="FU546"/>
      <c r="FV546"/>
      <c r="FW546"/>
      <c r="FX546"/>
      <c r="FY546"/>
      <c r="FZ546"/>
      <c r="GA546"/>
      <c r="GB546"/>
      <c r="GC546"/>
      <c r="GD546"/>
      <c r="GE546"/>
      <c r="GF546"/>
      <c r="GG546"/>
      <c r="GH546"/>
      <c r="GI546"/>
      <c r="GJ546"/>
      <c r="GK546"/>
      <c r="GL546"/>
      <c r="GM546"/>
      <c r="GN546"/>
      <c r="GO546"/>
      <c r="GP546"/>
      <c r="GQ546"/>
      <c r="GR546"/>
      <c r="GS546"/>
      <c r="GT546"/>
      <c r="GU546"/>
      <c r="GV546"/>
      <c r="GW546"/>
      <c r="GX546"/>
    </row>
    <row r="547" spans="1:206" s="233" customFormat="1" x14ac:dyDescent="0.25">
      <c r="A547" s="31" t="s">
        <v>1346</v>
      </c>
      <c r="B547" s="275" t="s">
        <v>310</v>
      </c>
      <c r="C547" s="9" t="s">
        <v>1475</v>
      </c>
      <c r="D547" s="9" t="s">
        <v>16</v>
      </c>
      <c r="E547" s="276"/>
      <c r="F547" s="9"/>
      <c r="G547" s="9"/>
      <c r="H547" s="9">
        <v>20</v>
      </c>
      <c r="I547" s="9"/>
      <c r="J547" s="9"/>
      <c r="K547" s="9">
        <v>4</v>
      </c>
      <c r="L547" s="275"/>
      <c r="M547" s="9"/>
      <c r="N547" s="277"/>
      <c r="O547" s="277"/>
      <c r="P547" s="278">
        <v>6</v>
      </c>
      <c r="Q547" s="279" t="s">
        <v>4</v>
      </c>
      <c r="R547" s="280"/>
      <c r="S547" s="277"/>
      <c r="T547" s="281"/>
      <c r="U547" s="9"/>
      <c r="V547" s="9"/>
      <c r="W547" s="9">
        <v>1</v>
      </c>
      <c r="X547" s="9"/>
      <c r="Y547" s="9"/>
      <c r="Z547" s="9"/>
      <c r="AA547" s="9"/>
      <c r="AB547" s="9"/>
      <c r="AC547" s="9"/>
      <c r="AD547" s="9"/>
      <c r="AE547" s="9"/>
      <c r="AF547" s="9"/>
      <c r="AG547" s="9"/>
      <c r="AH547" s="9"/>
      <c r="AI547" s="282"/>
      <c r="AJ547" s="31" t="s">
        <v>1550</v>
      </c>
      <c r="AK547" s="275"/>
      <c r="AL547" s="280"/>
      <c r="AM547"/>
      <c r="AN547"/>
      <c r="AO547"/>
      <c r="AP547"/>
      <c r="AQ547"/>
      <c r="AR547"/>
      <c r="AS547"/>
      <c r="AT547"/>
      <c r="AU547"/>
      <c r="AV547"/>
      <c r="AW547"/>
      <c r="AX547"/>
      <c r="AY547"/>
      <c r="AZ547"/>
      <c r="BA547"/>
      <c r="BB547"/>
      <c r="BC547"/>
      <c r="BD547"/>
      <c r="BE547"/>
      <c r="BF547"/>
      <c r="BG547"/>
      <c r="BH547"/>
      <c r="BI547"/>
      <c r="BJ547"/>
      <c r="BK547"/>
      <c r="BL547"/>
      <c r="BM547"/>
      <c r="BN547"/>
      <c r="BO547"/>
      <c r="BP547"/>
      <c r="BQ547"/>
      <c r="BR547"/>
      <c r="BS547"/>
      <c r="BT547"/>
      <c r="BU547"/>
      <c r="BV547"/>
      <c r="BW547"/>
      <c r="BX547"/>
      <c r="BY547"/>
      <c r="BZ547"/>
      <c r="CA547"/>
      <c r="CB547"/>
      <c r="CC547"/>
      <c r="CD547"/>
      <c r="CE547"/>
      <c r="CF547"/>
      <c r="CG547"/>
      <c r="CH547"/>
      <c r="CI547"/>
      <c r="CJ547"/>
      <c r="CK547"/>
      <c r="CL547"/>
      <c r="CM547"/>
      <c r="CN547"/>
      <c r="CO547"/>
      <c r="CP547"/>
      <c r="CQ547"/>
      <c r="CR547"/>
      <c r="CS547"/>
      <c r="CT547"/>
      <c r="CU547"/>
      <c r="CV547"/>
      <c r="CW547"/>
      <c r="CX547"/>
      <c r="CY547"/>
      <c r="CZ547"/>
      <c r="DA547"/>
      <c r="DB547"/>
      <c r="DC547"/>
      <c r="DD547"/>
      <c r="DE547"/>
      <c r="DF547"/>
      <c r="DG547"/>
      <c r="DH547"/>
      <c r="DI547"/>
      <c r="DJ547"/>
      <c r="DK547"/>
      <c r="DL547"/>
      <c r="DM547"/>
      <c r="DN547"/>
      <c r="DO547"/>
      <c r="DP547"/>
      <c r="DQ547"/>
      <c r="DR547"/>
      <c r="DS547"/>
      <c r="DT547"/>
      <c r="DU547"/>
      <c r="DV547"/>
      <c r="DW547"/>
      <c r="DX547"/>
      <c r="DY547"/>
      <c r="DZ547"/>
      <c r="EA547"/>
      <c r="EB547"/>
      <c r="EC547"/>
      <c r="ED547"/>
      <c r="EE547"/>
      <c r="EF547"/>
      <c r="EG547"/>
      <c r="EH547"/>
      <c r="EI547"/>
      <c r="EJ547"/>
      <c r="EK547"/>
      <c r="EL547"/>
      <c r="EM547"/>
      <c r="EN547"/>
      <c r="EO547"/>
      <c r="EP547"/>
      <c r="EQ547"/>
      <c r="ER547"/>
      <c r="ES547"/>
      <c r="ET547"/>
      <c r="EU547"/>
      <c r="EV547"/>
      <c r="EW547"/>
      <c r="EX547"/>
      <c r="EY547"/>
      <c r="EZ547"/>
      <c r="FA547"/>
      <c r="FB547"/>
      <c r="FC547"/>
      <c r="FD547"/>
      <c r="FE547"/>
      <c r="FF547"/>
      <c r="FG547"/>
      <c r="FH547"/>
      <c r="FI547"/>
      <c r="FJ547"/>
      <c r="FK547"/>
      <c r="FL547"/>
      <c r="FM547"/>
      <c r="FN547"/>
      <c r="FO547"/>
      <c r="FP547"/>
      <c r="FQ547"/>
      <c r="FR547"/>
      <c r="FS547"/>
      <c r="FT547"/>
      <c r="FU547"/>
      <c r="FV547"/>
      <c r="FW547"/>
      <c r="FX547"/>
      <c r="FY547"/>
      <c r="FZ547"/>
      <c r="GA547"/>
      <c r="GB547"/>
      <c r="GC547"/>
      <c r="GD547"/>
      <c r="GE547"/>
      <c r="GF547"/>
      <c r="GG547"/>
      <c r="GH547"/>
      <c r="GI547"/>
      <c r="GJ547"/>
      <c r="GK547"/>
      <c r="GL547"/>
      <c r="GM547"/>
      <c r="GN547"/>
      <c r="GO547"/>
      <c r="GP547"/>
      <c r="GQ547"/>
      <c r="GR547"/>
      <c r="GS547"/>
      <c r="GT547"/>
      <c r="GU547"/>
      <c r="GV547"/>
      <c r="GW547"/>
      <c r="GX547"/>
    </row>
    <row r="548" spans="1:206" x14ac:dyDescent="0.25">
      <c r="A548" s="31" t="s">
        <v>1347</v>
      </c>
      <c r="B548" s="275" t="s">
        <v>310</v>
      </c>
      <c r="C548" s="9" t="s">
        <v>1476</v>
      </c>
      <c r="D548" s="9" t="s">
        <v>16</v>
      </c>
      <c r="E548" s="276"/>
      <c r="F548" s="9"/>
      <c r="G548" s="9"/>
      <c r="H548" s="9"/>
      <c r="I548" s="9"/>
      <c r="J548" s="9"/>
      <c r="K548" s="9"/>
      <c r="L548" s="275"/>
      <c r="M548" s="9"/>
      <c r="N548" s="277"/>
      <c r="O548" s="277"/>
      <c r="P548" s="278">
        <v>0</v>
      </c>
      <c r="Q548" s="279" t="s">
        <v>4</v>
      </c>
      <c r="R548" s="280"/>
      <c r="S548" s="277"/>
      <c r="T548" s="281"/>
      <c r="U548" s="9"/>
      <c r="V548" s="9"/>
      <c r="W548" s="9">
        <v>1</v>
      </c>
      <c r="X548" s="9"/>
      <c r="Y548" s="9"/>
      <c r="Z548" s="9"/>
      <c r="AA548" s="9"/>
      <c r="AB548" s="9"/>
      <c r="AC548" s="9"/>
      <c r="AD548" s="9"/>
      <c r="AE548" s="9"/>
      <c r="AF548" s="9"/>
      <c r="AG548" s="9"/>
      <c r="AH548" s="9"/>
      <c r="AI548" s="282"/>
      <c r="AJ548" s="31" t="s">
        <v>1559</v>
      </c>
      <c r="AK548" s="275"/>
      <c r="AL548" s="280"/>
    </row>
    <row r="549" spans="1:206" s="233" customFormat="1" ht="30" x14ac:dyDescent="0.25">
      <c r="A549" s="31" t="s">
        <v>1711</v>
      </c>
      <c r="B549" s="275" t="s">
        <v>280</v>
      </c>
      <c r="C549" s="9" t="s">
        <v>1952</v>
      </c>
      <c r="D549" s="9" t="s">
        <v>15</v>
      </c>
      <c r="E549" s="276"/>
      <c r="F549" s="9"/>
      <c r="G549" s="9"/>
      <c r="H549" s="9"/>
      <c r="I549" s="9">
        <v>6</v>
      </c>
      <c r="J549" s="9">
        <v>6</v>
      </c>
      <c r="K549" s="9">
        <v>1</v>
      </c>
      <c r="L549" s="275"/>
      <c r="M549" s="9"/>
      <c r="N549" s="277"/>
      <c r="O549" s="277"/>
      <c r="P549" s="278">
        <v>8</v>
      </c>
      <c r="Q549" s="279" t="s">
        <v>4</v>
      </c>
      <c r="R549" s="280"/>
      <c r="S549" s="277"/>
      <c r="T549" s="281"/>
      <c r="U549" s="9"/>
      <c r="V549" s="9">
        <v>2</v>
      </c>
      <c r="W549" s="9"/>
      <c r="X549" s="9">
        <v>2</v>
      </c>
      <c r="Y549" s="9"/>
      <c r="Z549" s="9">
        <v>2</v>
      </c>
      <c r="AA549" s="9">
        <v>2</v>
      </c>
      <c r="AB549" s="9"/>
      <c r="AC549" s="9"/>
      <c r="AD549" s="9">
        <v>2</v>
      </c>
      <c r="AE549" s="9"/>
      <c r="AF549" s="9"/>
      <c r="AG549" s="9"/>
      <c r="AH549" s="9"/>
      <c r="AI549" s="282"/>
      <c r="AJ549" s="31" t="s">
        <v>2098</v>
      </c>
      <c r="AK549" s="275"/>
      <c r="AL549" s="280"/>
      <c r="AM549"/>
      <c r="AN549"/>
      <c r="AO549"/>
      <c r="AP549"/>
      <c r="AQ549"/>
      <c r="AR549"/>
      <c r="AS549"/>
      <c r="AT549"/>
      <c r="AU549"/>
      <c r="AV549"/>
      <c r="AW549"/>
      <c r="AX549"/>
      <c r="AY549"/>
      <c r="AZ549"/>
      <c r="BA549"/>
      <c r="BB549"/>
      <c r="BC549"/>
      <c r="BD549"/>
      <c r="BE549"/>
      <c r="BF549"/>
      <c r="BG549"/>
      <c r="BH549"/>
      <c r="BI549"/>
      <c r="BJ549"/>
      <c r="BK549"/>
      <c r="BL549"/>
      <c r="BM549"/>
      <c r="BN549"/>
      <c r="BO549"/>
      <c r="BP549"/>
      <c r="BQ549"/>
      <c r="BR549"/>
      <c r="BS549"/>
      <c r="BT549"/>
      <c r="BU549"/>
      <c r="BV549"/>
      <c r="BW549"/>
      <c r="BX549"/>
      <c r="BY549"/>
      <c r="BZ549"/>
      <c r="CA549"/>
      <c r="CB549"/>
      <c r="CC549"/>
      <c r="CD549"/>
      <c r="CE549"/>
      <c r="CF549"/>
      <c r="CG549"/>
      <c r="CH549"/>
      <c r="CI549"/>
      <c r="CJ549"/>
      <c r="CK549"/>
      <c r="CL549"/>
      <c r="CM549"/>
      <c r="CN549"/>
      <c r="CO549"/>
      <c r="CP549"/>
      <c r="CQ549"/>
      <c r="CR549"/>
      <c r="CS549"/>
      <c r="CT549"/>
      <c r="CU549"/>
      <c r="CV549"/>
      <c r="CW549"/>
      <c r="CX549"/>
      <c r="CY549"/>
      <c r="CZ549"/>
      <c r="DA549"/>
      <c r="DB549"/>
      <c r="DC549"/>
      <c r="DD549"/>
      <c r="DE549"/>
      <c r="DF549"/>
      <c r="DG549"/>
      <c r="DH549"/>
      <c r="DI549"/>
      <c r="DJ549"/>
      <c r="DK549"/>
      <c r="DL549"/>
      <c r="DM549"/>
      <c r="DN549"/>
      <c r="DO549"/>
      <c r="DP549"/>
      <c r="DQ549"/>
      <c r="DR549"/>
      <c r="DS549"/>
      <c r="DT549"/>
      <c r="DU549"/>
      <c r="DV549"/>
      <c r="DW549"/>
      <c r="DX549"/>
      <c r="DY549"/>
      <c r="DZ549"/>
      <c r="EA549"/>
      <c r="EB549"/>
      <c r="EC549"/>
      <c r="ED549"/>
      <c r="EE549"/>
      <c r="EF549"/>
      <c r="EG549"/>
      <c r="EH549"/>
      <c r="EI549"/>
      <c r="EJ549"/>
      <c r="EK549"/>
      <c r="EL549"/>
      <c r="EM549"/>
      <c r="EN549"/>
      <c r="EO549"/>
      <c r="EP549"/>
      <c r="EQ549"/>
      <c r="ER549"/>
      <c r="ES549"/>
      <c r="ET549"/>
      <c r="EU549"/>
      <c r="EV549"/>
      <c r="EW549"/>
      <c r="EX549"/>
      <c r="EY549"/>
      <c r="EZ549"/>
      <c r="FA549"/>
      <c r="FB549"/>
      <c r="FC549"/>
      <c r="FD549"/>
      <c r="FE549"/>
      <c r="FF549"/>
      <c r="FG549"/>
      <c r="FH549"/>
      <c r="FI549"/>
      <c r="FJ549"/>
      <c r="FK549"/>
      <c r="FL549"/>
      <c r="FM549"/>
      <c r="FN549"/>
      <c r="FO549"/>
      <c r="FP549"/>
      <c r="FQ549"/>
      <c r="FR549"/>
      <c r="FS549"/>
      <c r="FT549"/>
      <c r="FU549"/>
      <c r="FV549"/>
      <c r="FW549"/>
      <c r="FX549"/>
      <c r="FY549"/>
      <c r="FZ549"/>
      <c r="GA549"/>
      <c r="GB549"/>
      <c r="GC549"/>
      <c r="GD549"/>
      <c r="GE549"/>
      <c r="GF549"/>
      <c r="GG549"/>
      <c r="GH549"/>
      <c r="GI549"/>
      <c r="GJ549"/>
      <c r="GK549"/>
      <c r="GL549"/>
      <c r="GM549"/>
      <c r="GN549"/>
      <c r="GO549"/>
      <c r="GP549"/>
      <c r="GQ549"/>
      <c r="GR549"/>
      <c r="GS549"/>
      <c r="GT549"/>
      <c r="GU549"/>
      <c r="GV549"/>
      <c r="GW549"/>
      <c r="GX549"/>
    </row>
    <row r="550" spans="1:206" s="233" customFormat="1" ht="45" x14ac:dyDescent="0.25">
      <c r="A550" s="31" t="s">
        <v>1712</v>
      </c>
      <c r="B550" s="275" t="s">
        <v>307</v>
      </c>
      <c r="C550" s="9" t="s">
        <v>1953</v>
      </c>
      <c r="D550" s="9" t="s">
        <v>15</v>
      </c>
      <c r="E550" s="276"/>
      <c r="F550" s="9"/>
      <c r="G550" s="9"/>
      <c r="H550" s="9">
        <v>6</v>
      </c>
      <c r="I550" s="9"/>
      <c r="J550" s="9">
        <v>6</v>
      </c>
      <c r="K550" s="9">
        <v>1</v>
      </c>
      <c r="L550" s="275"/>
      <c r="M550" s="9"/>
      <c r="N550" s="277"/>
      <c r="O550" s="277"/>
      <c r="P550" s="278">
        <v>6</v>
      </c>
      <c r="Q550" s="279" t="s">
        <v>4</v>
      </c>
      <c r="R550" s="280" t="s">
        <v>265</v>
      </c>
      <c r="S550" s="277"/>
      <c r="T550" s="281">
        <v>2</v>
      </c>
      <c r="U550" s="9">
        <v>2</v>
      </c>
      <c r="V550" s="9"/>
      <c r="W550" s="9"/>
      <c r="X550" s="9"/>
      <c r="Y550" s="9"/>
      <c r="Z550" s="9"/>
      <c r="AA550" s="9"/>
      <c r="AB550" s="9"/>
      <c r="AC550" s="9"/>
      <c r="AD550" s="9"/>
      <c r="AE550" s="9"/>
      <c r="AF550" s="9"/>
      <c r="AG550" s="9"/>
      <c r="AH550" s="9">
        <v>2</v>
      </c>
      <c r="AI550" s="282"/>
      <c r="AJ550" s="31" t="s">
        <v>2105</v>
      </c>
      <c r="AK550" s="275" t="s">
        <v>797</v>
      </c>
      <c r="AL550" s="280"/>
      <c r="AM550"/>
      <c r="AN550"/>
      <c r="AO550"/>
      <c r="AP550"/>
      <c r="AQ550"/>
      <c r="AR550"/>
      <c r="AS550"/>
      <c r="AT550"/>
      <c r="AU550"/>
      <c r="AV550"/>
      <c r="AW550"/>
      <c r="AX550"/>
      <c r="AY550"/>
      <c r="AZ550"/>
      <c r="BA550"/>
      <c r="BB550"/>
      <c r="BC550"/>
      <c r="BD550"/>
      <c r="BE550"/>
      <c r="BF550"/>
      <c r="BG550"/>
      <c r="BH550"/>
      <c r="BI550"/>
      <c r="BJ550"/>
      <c r="BK550"/>
      <c r="BL550"/>
      <c r="BM550"/>
      <c r="BN550"/>
      <c r="BO550"/>
      <c r="BP550"/>
      <c r="BQ550"/>
      <c r="BR550"/>
      <c r="BS550"/>
      <c r="BT550"/>
      <c r="BU550"/>
      <c r="BV550"/>
      <c r="BW550"/>
      <c r="BX550"/>
      <c r="BY550"/>
      <c r="BZ550"/>
      <c r="CA550"/>
      <c r="CB550"/>
      <c r="CC550"/>
      <c r="CD550"/>
      <c r="CE550"/>
      <c r="CF550"/>
      <c r="CG550"/>
      <c r="CH550"/>
      <c r="CI550"/>
      <c r="CJ550"/>
      <c r="CK550"/>
      <c r="CL550"/>
      <c r="CM550"/>
      <c r="CN550"/>
      <c r="CO550"/>
      <c r="CP550"/>
      <c r="CQ550"/>
      <c r="CR550"/>
      <c r="CS550"/>
      <c r="CT550"/>
      <c r="CU550"/>
      <c r="CV550"/>
      <c r="CW550"/>
      <c r="CX550"/>
      <c r="CY550"/>
      <c r="CZ550"/>
      <c r="DA550"/>
      <c r="DB550"/>
      <c r="DC550"/>
      <c r="DD550"/>
      <c r="DE550"/>
      <c r="DF550"/>
      <c r="DG550"/>
      <c r="DH550"/>
      <c r="DI550"/>
      <c r="DJ550"/>
      <c r="DK550"/>
      <c r="DL550"/>
      <c r="DM550"/>
      <c r="DN550"/>
      <c r="DO550"/>
      <c r="DP550"/>
      <c r="DQ550"/>
      <c r="DR550"/>
      <c r="DS550"/>
      <c r="DT550"/>
      <c r="DU550"/>
      <c r="DV550"/>
      <c r="DW550"/>
      <c r="DX550"/>
      <c r="DY550"/>
      <c r="DZ550"/>
      <c r="EA550"/>
      <c r="EB550"/>
      <c r="EC550"/>
      <c r="ED550"/>
      <c r="EE550"/>
      <c r="EF550"/>
      <c r="EG550"/>
      <c r="EH550"/>
      <c r="EI550"/>
      <c r="EJ550"/>
      <c r="EK550"/>
      <c r="EL550"/>
      <c r="EM550"/>
      <c r="EN550"/>
      <c r="EO550"/>
      <c r="EP550"/>
      <c r="EQ550"/>
      <c r="ER550"/>
      <c r="ES550"/>
      <c r="ET550"/>
      <c r="EU550"/>
      <c r="EV550"/>
      <c r="EW550"/>
      <c r="EX550"/>
      <c r="EY550"/>
      <c r="EZ550"/>
      <c r="FA550"/>
      <c r="FB550"/>
      <c r="FC550"/>
      <c r="FD550"/>
      <c r="FE550"/>
      <c r="FF550"/>
      <c r="FG550"/>
      <c r="FH550"/>
      <c r="FI550"/>
      <c r="FJ550"/>
      <c r="FK550"/>
      <c r="FL550"/>
      <c r="FM550"/>
      <c r="FN550"/>
      <c r="FO550"/>
      <c r="FP550"/>
      <c r="FQ550"/>
      <c r="FR550"/>
      <c r="FS550"/>
      <c r="FT550"/>
      <c r="FU550"/>
      <c r="FV550"/>
      <c r="FW550"/>
      <c r="FX550"/>
      <c r="FY550"/>
      <c r="FZ550"/>
      <c r="GA550"/>
      <c r="GB550"/>
      <c r="GC550"/>
      <c r="GD550"/>
      <c r="GE550"/>
      <c r="GF550"/>
      <c r="GG550"/>
      <c r="GH550"/>
      <c r="GI550"/>
      <c r="GJ550"/>
      <c r="GK550"/>
      <c r="GL550"/>
      <c r="GM550"/>
      <c r="GN550"/>
      <c r="GO550"/>
      <c r="GP550"/>
      <c r="GQ550"/>
      <c r="GR550"/>
      <c r="GS550"/>
      <c r="GT550"/>
      <c r="GU550"/>
      <c r="GV550"/>
      <c r="GW550"/>
      <c r="GX550"/>
    </row>
    <row r="551" spans="1:206" s="233" customFormat="1" ht="45" x14ac:dyDescent="0.25">
      <c r="A551" s="31" t="s">
        <v>694</v>
      </c>
      <c r="B551" s="275" t="s">
        <v>321</v>
      </c>
      <c r="C551" s="9" t="s">
        <v>1954</v>
      </c>
      <c r="D551" s="9" t="s">
        <v>15</v>
      </c>
      <c r="E551" s="276"/>
      <c r="F551" s="9"/>
      <c r="G551" s="9"/>
      <c r="H551" s="9"/>
      <c r="I551" s="9"/>
      <c r="J551" s="9"/>
      <c r="K551" s="9"/>
      <c r="L551" s="275"/>
      <c r="M551" s="9"/>
      <c r="N551" s="277"/>
      <c r="O551" s="277"/>
      <c r="P551" s="278">
        <v>2</v>
      </c>
      <c r="Q551" s="279" t="s">
        <v>4</v>
      </c>
      <c r="R551" s="280" t="s">
        <v>265</v>
      </c>
      <c r="S551" s="277"/>
      <c r="T551" s="281">
        <v>2</v>
      </c>
      <c r="U551" s="9">
        <v>2</v>
      </c>
      <c r="V551" s="9"/>
      <c r="W551" s="9"/>
      <c r="X551" s="9"/>
      <c r="Y551" s="9"/>
      <c r="Z551" s="9"/>
      <c r="AA551" s="9"/>
      <c r="AB551" s="9"/>
      <c r="AC551" s="9"/>
      <c r="AD551" s="9"/>
      <c r="AE551" s="9"/>
      <c r="AF551" s="9"/>
      <c r="AG551" s="9"/>
      <c r="AH551" s="9">
        <v>2</v>
      </c>
      <c r="AI551" s="282"/>
      <c r="AJ551" s="31" t="s">
        <v>909</v>
      </c>
      <c r="AK551" s="275"/>
      <c r="AL551" s="280"/>
      <c r="AM551"/>
      <c r="AN551"/>
      <c r="AO551"/>
      <c r="AP551"/>
      <c r="AQ551"/>
      <c r="AR551"/>
      <c r="AS551"/>
      <c r="AT551"/>
      <c r="AU551"/>
      <c r="AV551"/>
      <c r="AW551"/>
      <c r="AX551"/>
      <c r="AY551"/>
      <c r="AZ551"/>
      <c r="BA551"/>
      <c r="BB551"/>
      <c r="BC551"/>
      <c r="BD551"/>
      <c r="BE551"/>
      <c r="BF551"/>
      <c r="BG551"/>
      <c r="BH551"/>
      <c r="BI551"/>
      <c r="BJ551"/>
      <c r="BK551"/>
      <c r="BL551"/>
      <c r="BM551"/>
      <c r="BN551"/>
      <c r="BO551"/>
      <c r="BP551"/>
      <c r="BQ551"/>
      <c r="BR551"/>
      <c r="BS551"/>
      <c r="BT551"/>
      <c r="BU551"/>
      <c r="BV551"/>
      <c r="BW551"/>
      <c r="BX551"/>
      <c r="BY551"/>
      <c r="BZ551"/>
      <c r="CA551"/>
      <c r="CB551"/>
      <c r="CC551"/>
      <c r="CD551"/>
      <c r="CE551"/>
      <c r="CF551"/>
      <c r="CG551"/>
      <c r="CH551"/>
      <c r="CI551"/>
      <c r="CJ551"/>
      <c r="CK551"/>
      <c r="CL551"/>
      <c r="CM551"/>
      <c r="CN551"/>
      <c r="CO551"/>
      <c r="CP551"/>
      <c r="CQ551"/>
      <c r="CR551"/>
      <c r="CS551"/>
      <c r="CT551"/>
      <c r="CU551"/>
      <c r="CV551"/>
      <c r="CW551"/>
      <c r="CX551"/>
      <c r="CY551"/>
      <c r="CZ551"/>
      <c r="DA551"/>
      <c r="DB551"/>
      <c r="DC551"/>
      <c r="DD551"/>
      <c r="DE551"/>
      <c r="DF551"/>
      <c r="DG551"/>
      <c r="DH551"/>
      <c r="DI551"/>
      <c r="DJ551"/>
      <c r="DK551"/>
      <c r="DL551"/>
      <c r="DM551"/>
      <c r="DN551"/>
      <c r="DO551"/>
      <c r="DP551"/>
      <c r="DQ551"/>
      <c r="DR551"/>
      <c r="DS551"/>
      <c r="DT551"/>
      <c r="DU551"/>
      <c r="DV551"/>
      <c r="DW551"/>
      <c r="DX551"/>
      <c r="DY551"/>
      <c r="DZ551"/>
      <c r="EA551"/>
      <c r="EB551"/>
      <c r="EC551"/>
      <c r="ED551"/>
      <c r="EE551"/>
      <c r="EF551"/>
      <c r="EG551"/>
      <c r="EH551"/>
      <c r="EI551"/>
      <c r="EJ551"/>
      <c r="EK551"/>
      <c r="EL551"/>
      <c r="EM551"/>
      <c r="EN551"/>
      <c r="EO551"/>
      <c r="EP551"/>
      <c r="EQ551"/>
      <c r="ER551"/>
      <c r="ES551"/>
      <c r="ET551"/>
      <c r="EU551"/>
      <c r="EV551"/>
      <c r="EW551"/>
      <c r="EX551"/>
      <c r="EY551"/>
      <c r="EZ551"/>
      <c r="FA551"/>
      <c r="FB551"/>
      <c r="FC551"/>
      <c r="FD551"/>
      <c r="FE551"/>
      <c r="FF551"/>
      <c r="FG551"/>
      <c r="FH551"/>
      <c r="FI551"/>
      <c r="FJ551"/>
      <c r="FK551"/>
      <c r="FL551"/>
      <c r="FM551"/>
      <c r="FN551"/>
      <c r="FO551"/>
      <c r="FP551"/>
      <c r="FQ551"/>
      <c r="FR551"/>
      <c r="FS551"/>
      <c r="FT551"/>
      <c r="FU551"/>
      <c r="FV551"/>
      <c r="FW551"/>
      <c r="FX551"/>
      <c r="FY551"/>
      <c r="FZ551"/>
      <c r="GA551"/>
      <c r="GB551"/>
      <c r="GC551"/>
      <c r="GD551"/>
      <c r="GE551"/>
      <c r="GF551"/>
      <c r="GG551"/>
      <c r="GH551"/>
      <c r="GI551"/>
      <c r="GJ551"/>
      <c r="GK551"/>
      <c r="GL551"/>
      <c r="GM551"/>
      <c r="GN551"/>
      <c r="GO551"/>
      <c r="GP551"/>
      <c r="GQ551"/>
      <c r="GR551"/>
      <c r="GS551"/>
      <c r="GT551"/>
      <c r="GU551"/>
      <c r="GV551"/>
      <c r="GW551"/>
      <c r="GX551"/>
    </row>
    <row r="552" spans="1:206" s="233" customFormat="1" ht="45" x14ac:dyDescent="0.25">
      <c r="A552" s="31" t="s">
        <v>2161</v>
      </c>
      <c r="B552" s="275" t="s">
        <v>299</v>
      </c>
      <c r="C552" s="9" t="s">
        <v>1127</v>
      </c>
      <c r="D552" s="9"/>
      <c r="E552" s="276"/>
      <c r="F552" s="9"/>
      <c r="G552" s="9"/>
      <c r="H552" s="9"/>
      <c r="I552" s="9"/>
      <c r="J552" s="9"/>
      <c r="K552" s="9"/>
      <c r="L552" s="275"/>
      <c r="M552" s="9"/>
      <c r="N552" s="277"/>
      <c r="O552" s="277"/>
      <c r="P552" s="278"/>
      <c r="Q552" s="279">
        <v>46310</v>
      </c>
      <c r="R552" s="280" t="s">
        <v>265</v>
      </c>
      <c r="S552" s="277"/>
      <c r="T552" s="281"/>
      <c r="U552" s="9"/>
      <c r="V552" s="9"/>
      <c r="W552" s="9"/>
      <c r="X552" s="9"/>
      <c r="Y552" s="9"/>
      <c r="Z552" s="9"/>
      <c r="AA552" s="9"/>
      <c r="AB552" s="9"/>
      <c r="AC552" s="9"/>
      <c r="AD552" s="9"/>
      <c r="AE552" s="9"/>
      <c r="AF552" s="9"/>
      <c r="AG552" s="9"/>
      <c r="AH552" s="9"/>
      <c r="AI552" s="282"/>
      <c r="AJ552" s="31" t="s">
        <v>909</v>
      </c>
      <c r="AK552" s="275"/>
      <c r="AL552" s="280"/>
      <c r="AM552"/>
      <c r="AN552"/>
      <c r="AO552"/>
      <c r="AP552"/>
      <c r="AQ552"/>
      <c r="AR552"/>
      <c r="AS552"/>
      <c r="AT552"/>
      <c r="AU552"/>
      <c r="AV552"/>
      <c r="AW552"/>
      <c r="AX552"/>
      <c r="AY552"/>
      <c r="AZ552"/>
      <c r="BA552"/>
      <c r="BB552"/>
      <c r="BC552"/>
      <c r="BD552"/>
      <c r="BE552"/>
      <c r="BF552"/>
      <c r="BG552"/>
      <c r="BH552"/>
      <c r="BI552"/>
      <c r="BJ552"/>
      <c r="BK552"/>
      <c r="BL552"/>
      <c r="BM552"/>
      <c r="BN552"/>
      <c r="BO552"/>
      <c r="BP552"/>
      <c r="BQ552"/>
      <c r="BR552"/>
      <c r="BS552"/>
      <c r="BT552"/>
      <c r="BU552"/>
      <c r="BV552"/>
      <c r="BW552"/>
      <c r="BX552"/>
      <c r="BY552"/>
      <c r="BZ552"/>
      <c r="CA552"/>
      <c r="CB552"/>
      <c r="CC552"/>
      <c r="CD552"/>
      <c r="CE552"/>
      <c r="CF552"/>
      <c r="CG552"/>
      <c r="CH552"/>
      <c r="CI552"/>
      <c r="CJ552"/>
      <c r="CK552"/>
      <c r="CL552"/>
      <c r="CM552"/>
      <c r="CN552"/>
      <c r="CO552"/>
      <c r="CP552"/>
      <c r="CQ552"/>
      <c r="CR552"/>
      <c r="CS552"/>
      <c r="CT552"/>
      <c r="CU552"/>
      <c r="CV552"/>
      <c r="CW552"/>
      <c r="CX552"/>
      <c r="CY552"/>
      <c r="CZ552"/>
      <c r="DA552"/>
      <c r="DB552"/>
      <c r="DC552"/>
      <c r="DD552"/>
      <c r="DE552"/>
      <c r="DF552"/>
      <c r="DG552"/>
      <c r="DH552"/>
      <c r="DI552"/>
      <c r="DJ552"/>
      <c r="DK552"/>
      <c r="DL552"/>
      <c r="DM552"/>
      <c r="DN552"/>
      <c r="DO552"/>
      <c r="DP552"/>
      <c r="DQ552"/>
      <c r="DR552"/>
      <c r="DS552"/>
      <c r="DT552"/>
      <c r="DU552"/>
      <c r="DV552"/>
      <c r="DW552"/>
      <c r="DX552"/>
      <c r="DY552"/>
      <c r="DZ552"/>
      <c r="EA552"/>
      <c r="EB552"/>
      <c r="EC552"/>
      <c r="ED552"/>
      <c r="EE552"/>
      <c r="EF552"/>
      <c r="EG552"/>
      <c r="EH552"/>
      <c r="EI552"/>
      <c r="EJ552"/>
      <c r="EK552"/>
      <c r="EL552"/>
      <c r="EM552"/>
      <c r="EN552"/>
      <c r="EO552"/>
      <c r="EP552"/>
      <c r="EQ552"/>
      <c r="ER552"/>
      <c r="ES552"/>
      <c r="ET552"/>
      <c r="EU552"/>
      <c r="EV552"/>
      <c r="EW552"/>
      <c r="EX552"/>
      <c r="EY552"/>
      <c r="EZ552"/>
      <c r="FA552"/>
      <c r="FB552"/>
      <c r="FC552"/>
      <c r="FD552"/>
      <c r="FE552"/>
      <c r="FF552"/>
      <c r="FG552"/>
      <c r="FH552"/>
      <c r="FI552"/>
      <c r="FJ552"/>
      <c r="FK552"/>
      <c r="FL552"/>
      <c r="FM552"/>
      <c r="FN552"/>
      <c r="FO552"/>
      <c r="FP552"/>
      <c r="FQ552"/>
      <c r="FR552"/>
      <c r="FS552"/>
      <c r="FT552"/>
      <c r="FU552"/>
      <c r="FV552"/>
      <c r="FW552"/>
      <c r="FX552"/>
      <c r="FY552"/>
      <c r="FZ552"/>
      <c r="GA552"/>
      <c r="GB552"/>
      <c r="GC552"/>
      <c r="GD552"/>
      <c r="GE552"/>
      <c r="GF552"/>
      <c r="GG552"/>
      <c r="GH552"/>
      <c r="GI552"/>
      <c r="GJ552"/>
      <c r="GK552"/>
      <c r="GL552"/>
      <c r="GM552"/>
      <c r="GN552"/>
      <c r="GO552"/>
      <c r="GP552"/>
      <c r="GQ552"/>
      <c r="GR552"/>
      <c r="GS552"/>
      <c r="GT552"/>
      <c r="GU552"/>
      <c r="GV552"/>
      <c r="GW552"/>
      <c r="GX552"/>
    </row>
    <row r="553" spans="1:206" s="233" customFormat="1" ht="45" x14ac:dyDescent="0.25">
      <c r="A553" s="31" t="s">
        <v>1713</v>
      </c>
      <c r="B553" s="275" t="s">
        <v>307</v>
      </c>
      <c r="C553" s="9" t="s">
        <v>1955</v>
      </c>
      <c r="D553" s="9" t="s">
        <v>15</v>
      </c>
      <c r="E553" s="276"/>
      <c r="F553" s="9"/>
      <c r="G553" s="9"/>
      <c r="H553" s="9"/>
      <c r="I553" s="9"/>
      <c r="J553" s="9"/>
      <c r="K553" s="9"/>
      <c r="L553" s="275"/>
      <c r="M553" s="9"/>
      <c r="N553" s="277"/>
      <c r="O553" s="277"/>
      <c r="P553" s="278">
        <v>0</v>
      </c>
      <c r="Q553" s="279" t="s">
        <v>4</v>
      </c>
      <c r="R553" s="280" t="s">
        <v>265</v>
      </c>
      <c r="S553" s="277"/>
      <c r="T553" s="281">
        <v>2</v>
      </c>
      <c r="U553" s="9">
        <v>2</v>
      </c>
      <c r="V553" s="9"/>
      <c r="W553" s="9">
        <v>2</v>
      </c>
      <c r="X553" s="9"/>
      <c r="Y553" s="9"/>
      <c r="Z553" s="9"/>
      <c r="AA553" s="9"/>
      <c r="AB553" s="9">
        <v>2</v>
      </c>
      <c r="AC553" s="9"/>
      <c r="AD553" s="9"/>
      <c r="AE553" s="9"/>
      <c r="AF553" s="9"/>
      <c r="AG553" s="9"/>
      <c r="AH553" s="9">
        <v>2</v>
      </c>
      <c r="AI553" s="282"/>
      <c r="AJ553" s="31" t="s">
        <v>916</v>
      </c>
      <c r="AK553" s="275"/>
      <c r="AL553" s="280"/>
      <c r="AM553"/>
      <c r="AN553"/>
      <c r="AO553"/>
      <c r="AP553"/>
      <c r="AQ553"/>
      <c r="AR553"/>
      <c r="AS553"/>
      <c r="AT553"/>
      <c r="AU553"/>
      <c r="AV553"/>
      <c r="AW553"/>
      <c r="AX553"/>
      <c r="AY553"/>
      <c r="AZ553"/>
      <c r="BA553"/>
      <c r="BB553"/>
      <c r="BC553"/>
      <c r="BD553"/>
      <c r="BE553"/>
      <c r="BF553"/>
      <c r="BG553"/>
      <c r="BH553"/>
      <c r="BI553"/>
      <c r="BJ553"/>
      <c r="BK553"/>
      <c r="BL553"/>
      <c r="BM553"/>
      <c r="BN553"/>
      <c r="BO553"/>
      <c r="BP553"/>
      <c r="BQ553"/>
      <c r="BR553"/>
      <c r="BS553"/>
      <c r="BT553"/>
      <c r="BU553"/>
      <c r="BV553"/>
      <c r="BW553"/>
      <c r="BX553"/>
      <c r="BY553"/>
      <c r="BZ553"/>
      <c r="CA553"/>
      <c r="CB553"/>
      <c r="CC553"/>
      <c r="CD553"/>
      <c r="CE553"/>
      <c r="CF553"/>
      <c r="CG553"/>
      <c r="CH553"/>
      <c r="CI553"/>
      <c r="CJ553"/>
      <c r="CK553"/>
      <c r="CL553"/>
      <c r="CM553"/>
      <c r="CN553"/>
      <c r="CO553"/>
      <c r="CP553"/>
      <c r="CQ553"/>
      <c r="CR553"/>
      <c r="CS553"/>
      <c r="CT553"/>
      <c r="CU553"/>
      <c r="CV553"/>
      <c r="CW553"/>
      <c r="CX553"/>
      <c r="CY553"/>
      <c r="CZ553"/>
      <c r="DA553"/>
      <c r="DB553"/>
      <c r="DC553"/>
      <c r="DD553"/>
      <c r="DE553"/>
      <c r="DF553"/>
      <c r="DG553"/>
      <c r="DH553"/>
      <c r="DI553"/>
      <c r="DJ553"/>
      <c r="DK553"/>
      <c r="DL553"/>
      <c r="DM553"/>
      <c r="DN553"/>
      <c r="DO553"/>
      <c r="DP553"/>
      <c r="DQ553"/>
      <c r="DR553"/>
      <c r="DS553"/>
      <c r="DT553"/>
      <c r="DU553"/>
      <c r="DV553"/>
      <c r="DW553"/>
      <c r="DX553"/>
      <c r="DY553"/>
      <c r="DZ553"/>
      <c r="EA553"/>
      <c r="EB553"/>
      <c r="EC553"/>
      <c r="ED553"/>
      <c r="EE553"/>
      <c r="EF553"/>
      <c r="EG553"/>
      <c r="EH553"/>
      <c r="EI553"/>
      <c r="EJ553"/>
      <c r="EK553"/>
      <c r="EL553"/>
      <c r="EM553"/>
      <c r="EN553"/>
      <c r="EO553"/>
      <c r="EP553"/>
      <c r="EQ553"/>
      <c r="ER553"/>
      <c r="ES553"/>
      <c r="ET553"/>
      <c r="EU553"/>
      <c r="EV553"/>
      <c r="EW553"/>
      <c r="EX553"/>
      <c r="EY553"/>
      <c r="EZ553"/>
      <c r="FA553"/>
      <c r="FB553"/>
      <c r="FC553"/>
      <c r="FD553"/>
      <c r="FE553"/>
      <c r="FF553"/>
      <c r="FG553"/>
      <c r="FH553"/>
      <c r="FI553"/>
      <c r="FJ553"/>
      <c r="FK553"/>
      <c r="FL553"/>
      <c r="FM553"/>
      <c r="FN553"/>
      <c r="FO553"/>
      <c r="FP553"/>
      <c r="FQ553"/>
      <c r="FR553"/>
      <c r="FS553"/>
      <c r="FT553"/>
      <c r="FU553"/>
      <c r="FV553"/>
      <c r="FW553"/>
      <c r="FX553"/>
      <c r="FY553"/>
      <c r="FZ553"/>
      <c r="GA553"/>
      <c r="GB553"/>
      <c r="GC553"/>
      <c r="GD553"/>
      <c r="GE553"/>
      <c r="GF553"/>
      <c r="GG553"/>
      <c r="GH553"/>
      <c r="GI553"/>
      <c r="GJ553"/>
      <c r="GK553"/>
      <c r="GL553"/>
      <c r="GM553"/>
      <c r="GN553"/>
      <c r="GO553"/>
      <c r="GP553"/>
      <c r="GQ553"/>
      <c r="GR553"/>
      <c r="GS553"/>
      <c r="GT553"/>
      <c r="GU553"/>
      <c r="GV553"/>
      <c r="GW553"/>
      <c r="GX553"/>
    </row>
    <row r="554" spans="1:206" s="233" customFormat="1" ht="45" x14ac:dyDescent="0.25">
      <c r="A554" s="31" t="s">
        <v>1714</v>
      </c>
      <c r="B554" s="275" t="s">
        <v>273</v>
      </c>
      <c r="C554" s="9" t="s">
        <v>1956</v>
      </c>
      <c r="D554" s="9" t="s">
        <v>15</v>
      </c>
      <c r="E554" s="276"/>
      <c r="F554" s="9"/>
      <c r="G554" s="9"/>
      <c r="H554" s="9"/>
      <c r="I554" s="9"/>
      <c r="J554" s="9"/>
      <c r="K554" s="9"/>
      <c r="L554" s="275"/>
      <c r="M554" s="9"/>
      <c r="N554" s="277"/>
      <c r="O554" s="277"/>
      <c r="P554" s="278">
        <v>0</v>
      </c>
      <c r="Q554" s="279" t="s">
        <v>4</v>
      </c>
      <c r="R554" s="280" t="s">
        <v>265</v>
      </c>
      <c r="S554" s="277"/>
      <c r="T554" s="281">
        <v>2</v>
      </c>
      <c r="U554" s="9">
        <v>2</v>
      </c>
      <c r="V554" s="9"/>
      <c r="W554" s="9">
        <v>2</v>
      </c>
      <c r="X554" s="9"/>
      <c r="Y554" s="9"/>
      <c r="Z554" s="9"/>
      <c r="AA554" s="9"/>
      <c r="AB554" s="9">
        <v>2</v>
      </c>
      <c r="AC554" s="9"/>
      <c r="AD554" s="9"/>
      <c r="AE554" s="9"/>
      <c r="AF554" s="9"/>
      <c r="AG554" s="9"/>
      <c r="AH554" s="9">
        <v>2</v>
      </c>
      <c r="AI554" s="282"/>
      <c r="AJ554" s="31" t="s">
        <v>916</v>
      </c>
      <c r="AK554" s="275"/>
      <c r="AL554" s="280"/>
      <c r="AM554"/>
      <c r="AN554"/>
      <c r="AO554"/>
      <c r="AP554"/>
      <c r="AQ554"/>
      <c r="AR554"/>
      <c r="AS554"/>
      <c r="AT554"/>
      <c r="AU554"/>
      <c r="AV554"/>
      <c r="AW554"/>
      <c r="AX554"/>
      <c r="AY554"/>
      <c r="AZ554"/>
      <c r="BA554"/>
      <c r="BB554"/>
      <c r="BC554"/>
      <c r="BD554"/>
      <c r="BE554"/>
      <c r="BF554"/>
      <c r="BG554"/>
      <c r="BH554"/>
      <c r="BI554"/>
      <c r="BJ554"/>
      <c r="BK554"/>
      <c r="BL554"/>
      <c r="BM554"/>
      <c r="BN554"/>
      <c r="BO554"/>
      <c r="BP554"/>
      <c r="BQ554"/>
      <c r="BR554"/>
      <c r="BS554"/>
      <c r="BT554"/>
      <c r="BU554"/>
      <c r="BV554"/>
      <c r="BW554"/>
      <c r="BX554"/>
      <c r="BY554"/>
      <c r="BZ554"/>
      <c r="CA554"/>
      <c r="CB554"/>
      <c r="CC554"/>
      <c r="CD554"/>
      <c r="CE554"/>
      <c r="CF554"/>
      <c r="CG554"/>
      <c r="CH554"/>
      <c r="CI554"/>
      <c r="CJ554"/>
      <c r="CK554"/>
      <c r="CL554"/>
      <c r="CM554"/>
      <c r="CN554"/>
      <c r="CO554"/>
      <c r="CP554"/>
      <c r="CQ554"/>
      <c r="CR554"/>
      <c r="CS554"/>
      <c r="CT554"/>
      <c r="CU554"/>
      <c r="CV554"/>
      <c r="CW554"/>
      <c r="CX554"/>
      <c r="CY554"/>
      <c r="CZ554"/>
      <c r="DA554"/>
      <c r="DB554"/>
      <c r="DC554"/>
      <c r="DD554"/>
      <c r="DE554"/>
      <c r="DF554"/>
      <c r="DG554"/>
      <c r="DH554"/>
      <c r="DI554"/>
      <c r="DJ554"/>
      <c r="DK554"/>
      <c r="DL554"/>
      <c r="DM554"/>
      <c r="DN554"/>
      <c r="DO554"/>
      <c r="DP554"/>
      <c r="DQ554"/>
      <c r="DR554"/>
      <c r="DS554"/>
      <c r="DT554"/>
      <c r="DU554"/>
      <c r="DV554"/>
      <c r="DW554"/>
      <c r="DX554"/>
      <c r="DY554"/>
      <c r="DZ554"/>
      <c r="EA554"/>
      <c r="EB554"/>
      <c r="EC554"/>
      <c r="ED554"/>
      <c r="EE554"/>
      <c r="EF554"/>
      <c r="EG554"/>
      <c r="EH554"/>
      <c r="EI554"/>
      <c r="EJ554"/>
      <c r="EK554"/>
      <c r="EL554"/>
      <c r="EM554"/>
      <c r="EN554"/>
      <c r="EO554"/>
      <c r="EP554"/>
      <c r="EQ554"/>
      <c r="ER554"/>
      <c r="ES554"/>
      <c r="ET554"/>
      <c r="EU554"/>
      <c r="EV554"/>
      <c r="EW554"/>
      <c r="EX554"/>
      <c r="EY554"/>
      <c r="EZ554"/>
      <c r="FA554"/>
      <c r="FB554"/>
      <c r="FC554"/>
      <c r="FD554"/>
      <c r="FE554"/>
      <c r="FF554"/>
      <c r="FG554"/>
      <c r="FH554"/>
      <c r="FI554"/>
      <c r="FJ554"/>
      <c r="FK554"/>
      <c r="FL554"/>
      <c r="FM554"/>
      <c r="FN554"/>
      <c r="FO554"/>
      <c r="FP554"/>
      <c r="FQ554"/>
      <c r="FR554"/>
      <c r="FS554"/>
      <c r="FT554"/>
      <c r="FU554"/>
      <c r="FV554"/>
      <c r="FW554"/>
      <c r="FX554"/>
      <c r="FY554"/>
      <c r="FZ554"/>
      <c r="GA554"/>
      <c r="GB554"/>
      <c r="GC554"/>
      <c r="GD554"/>
      <c r="GE554"/>
      <c r="GF554"/>
      <c r="GG554"/>
      <c r="GH554"/>
      <c r="GI554"/>
      <c r="GJ554"/>
      <c r="GK554"/>
      <c r="GL554"/>
      <c r="GM554"/>
      <c r="GN554"/>
      <c r="GO554"/>
      <c r="GP554"/>
      <c r="GQ554"/>
      <c r="GR554"/>
      <c r="GS554"/>
      <c r="GT554"/>
      <c r="GU554"/>
      <c r="GV554"/>
      <c r="GW554"/>
      <c r="GX554"/>
    </row>
    <row r="555" spans="1:206" s="233" customFormat="1" ht="45" x14ac:dyDescent="0.25">
      <c r="A555" s="31" t="s">
        <v>1715</v>
      </c>
      <c r="B555" s="275" t="s">
        <v>321</v>
      </c>
      <c r="C555" s="9" t="s">
        <v>1957</v>
      </c>
      <c r="D555" s="9" t="s">
        <v>15</v>
      </c>
      <c r="E555" s="276"/>
      <c r="F555" s="9"/>
      <c r="G555" s="9"/>
      <c r="H555" s="9"/>
      <c r="I555" s="9"/>
      <c r="J555" s="9"/>
      <c r="K555" s="9"/>
      <c r="L555" s="275"/>
      <c r="M555" s="9"/>
      <c r="N555" s="277"/>
      <c r="O555" s="277"/>
      <c r="P555" s="278">
        <v>0</v>
      </c>
      <c r="Q555" s="279" t="s">
        <v>4</v>
      </c>
      <c r="R555" s="280" t="s">
        <v>265</v>
      </c>
      <c r="S555" s="277"/>
      <c r="T555" s="281">
        <v>2</v>
      </c>
      <c r="U555" s="9">
        <v>2</v>
      </c>
      <c r="V555" s="9"/>
      <c r="W555" s="9">
        <v>2</v>
      </c>
      <c r="X555" s="9"/>
      <c r="Y555" s="9"/>
      <c r="Z555" s="9"/>
      <c r="AA555" s="9"/>
      <c r="AB555" s="9">
        <v>2</v>
      </c>
      <c r="AC555" s="9"/>
      <c r="AD555" s="9"/>
      <c r="AE555" s="9"/>
      <c r="AF555" s="9"/>
      <c r="AG555" s="9"/>
      <c r="AH555" s="9">
        <v>2</v>
      </c>
      <c r="AI555" s="282"/>
      <c r="AJ555" s="31" t="s">
        <v>916</v>
      </c>
      <c r="AK555" s="275"/>
      <c r="AL555" s="280"/>
      <c r="AM555"/>
      <c r="AN555"/>
      <c r="AO555"/>
      <c r="AP555"/>
      <c r="AQ555"/>
      <c r="AR555"/>
      <c r="AS555"/>
      <c r="AT555"/>
      <c r="AU555"/>
      <c r="AV555"/>
      <c r="AW555"/>
      <c r="AX555"/>
      <c r="AY555"/>
      <c r="AZ555"/>
      <c r="BA555"/>
      <c r="BB555"/>
      <c r="BC555"/>
      <c r="BD555"/>
      <c r="BE555"/>
      <c r="BF555"/>
      <c r="BG555"/>
      <c r="BH555"/>
      <c r="BI555"/>
      <c r="BJ555"/>
      <c r="BK555"/>
      <c r="BL555"/>
      <c r="BM555"/>
      <c r="BN555"/>
      <c r="BO555"/>
      <c r="BP555"/>
      <c r="BQ555"/>
      <c r="BR555"/>
      <c r="BS555"/>
      <c r="BT555"/>
      <c r="BU555"/>
      <c r="BV555"/>
      <c r="BW555"/>
      <c r="BX555"/>
      <c r="BY555"/>
      <c r="BZ555"/>
      <c r="CA555"/>
      <c r="CB555"/>
      <c r="CC555"/>
      <c r="CD555"/>
      <c r="CE555"/>
      <c r="CF555"/>
      <c r="CG555"/>
      <c r="CH555"/>
      <c r="CI555"/>
      <c r="CJ555"/>
      <c r="CK555"/>
      <c r="CL555"/>
      <c r="CM555"/>
      <c r="CN555"/>
      <c r="CO555"/>
      <c r="CP555"/>
      <c r="CQ555"/>
      <c r="CR555"/>
      <c r="CS555"/>
      <c r="CT555"/>
      <c r="CU555"/>
      <c r="CV555"/>
      <c r="CW555"/>
      <c r="CX555"/>
      <c r="CY555"/>
      <c r="CZ555"/>
      <c r="DA555"/>
      <c r="DB555"/>
      <c r="DC555"/>
      <c r="DD555"/>
      <c r="DE555"/>
      <c r="DF555"/>
      <c r="DG555"/>
      <c r="DH555"/>
      <c r="DI555"/>
      <c r="DJ555"/>
      <c r="DK555"/>
      <c r="DL555"/>
      <c r="DM555"/>
      <c r="DN555"/>
      <c r="DO555"/>
      <c r="DP555"/>
      <c r="DQ555"/>
      <c r="DR555"/>
      <c r="DS555"/>
      <c r="DT555"/>
      <c r="DU555"/>
      <c r="DV555"/>
      <c r="DW555"/>
      <c r="DX555"/>
      <c r="DY555"/>
      <c r="DZ555"/>
      <c r="EA555"/>
      <c r="EB555"/>
      <c r="EC555"/>
      <c r="ED555"/>
      <c r="EE555"/>
      <c r="EF555"/>
      <c r="EG555"/>
      <c r="EH555"/>
      <c r="EI555"/>
      <c r="EJ555"/>
      <c r="EK555"/>
      <c r="EL555"/>
      <c r="EM555"/>
      <c r="EN555"/>
      <c r="EO555"/>
      <c r="EP555"/>
      <c r="EQ555"/>
      <c r="ER555"/>
      <c r="ES555"/>
      <c r="ET555"/>
      <c r="EU555"/>
      <c r="EV555"/>
      <c r="EW555"/>
      <c r="EX555"/>
      <c r="EY555"/>
      <c r="EZ555"/>
      <c r="FA555"/>
      <c r="FB555"/>
      <c r="FC555"/>
      <c r="FD555"/>
      <c r="FE555"/>
      <c r="FF555"/>
      <c r="FG555"/>
      <c r="FH555"/>
      <c r="FI555"/>
      <c r="FJ555"/>
      <c r="FK555"/>
      <c r="FL555"/>
      <c r="FM555"/>
      <c r="FN555"/>
      <c r="FO555"/>
      <c r="FP555"/>
      <c r="FQ555"/>
      <c r="FR555"/>
      <c r="FS555"/>
      <c r="FT555"/>
      <c r="FU555"/>
      <c r="FV555"/>
      <c r="FW555"/>
      <c r="FX555"/>
      <c r="FY555"/>
      <c r="FZ555"/>
      <c r="GA555"/>
      <c r="GB555"/>
      <c r="GC555"/>
      <c r="GD555"/>
      <c r="GE555"/>
      <c r="GF555"/>
      <c r="GG555"/>
      <c r="GH555"/>
      <c r="GI555"/>
      <c r="GJ555"/>
      <c r="GK555"/>
      <c r="GL555"/>
      <c r="GM555"/>
      <c r="GN555"/>
      <c r="GO555"/>
      <c r="GP555"/>
      <c r="GQ555"/>
      <c r="GR555"/>
      <c r="GS555"/>
      <c r="GT555"/>
      <c r="GU555"/>
      <c r="GV555"/>
      <c r="GW555"/>
      <c r="GX555"/>
    </row>
    <row r="556" spans="1:206" s="233" customFormat="1" ht="60" x14ac:dyDescent="0.25">
      <c r="A556" s="31" t="s">
        <v>695</v>
      </c>
      <c r="B556" s="275" t="s">
        <v>288</v>
      </c>
      <c r="C556" s="9" t="s">
        <v>1129</v>
      </c>
      <c r="D556" s="9"/>
      <c r="E556" s="276"/>
      <c r="F556" s="9"/>
      <c r="G556" s="9"/>
      <c r="H556" s="9"/>
      <c r="I556" s="9"/>
      <c r="J556" s="9"/>
      <c r="K556" s="9"/>
      <c r="L556" s="275"/>
      <c r="M556" s="9"/>
      <c r="N556" s="277"/>
      <c r="O556" s="277"/>
      <c r="P556" s="278"/>
      <c r="Q556" s="279">
        <v>46023</v>
      </c>
      <c r="R556" s="280"/>
      <c r="S556" s="277"/>
      <c r="T556" s="281"/>
      <c r="U556" s="9"/>
      <c r="V556" s="9"/>
      <c r="W556" s="9"/>
      <c r="X556" s="9"/>
      <c r="Y556" s="9"/>
      <c r="Z556" s="9"/>
      <c r="AA556" s="9"/>
      <c r="AB556" s="9"/>
      <c r="AC556" s="9"/>
      <c r="AD556" s="9"/>
      <c r="AE556" s="9"/>
      <c r="AF556" s="9"/>
      <c r="AG556" s="9"/>
      <c r="AH556" s="9"/>
      <c r="AI556" s="282"/>
      <c r="AJ556" s="31" t="s">
        <v>910</v>
      </c>
      <c r="AK556" s="275"/>
      <c r="AL556" s="280"/>
      <c r="AM556"/>
      <c r="AN556"/>
      <c r="AO556"/>
      <c r="AP556"/>
      <c r="AQ556"/>
      <c r="AR556"/>
      <c r="AS556"/>
      <c r="AT556"/>
      <c r="AU556"/>
      <c r="AV556"/>
      <c r="AW556"/>
      <c r="AX556"/>
      <c r="AY556"/>
      <c r="AZ556"/>
      <c r="BA556"/>
      <c r="BB556"/>
      <c r="BC556"/>
      <c r="BD556"/>
      <c r="BE556"/>
      <c r="BF556"/>
      <c r="BG556"/>
      <c r="BH556"/>
      <c r="BI556"/>
      <c r="BJ556"/>
      <c r="BK556"/>
      <c r="BL556"/>
      <c r="BM556"/>
      <c r="BN556"/>
      <c r="BO556"/>
      <c r="BP556"/>
      <c r="BQ556"/>
      <c r="BR556"/>
      <c r="BS556"/>
      <c r="BT556"/>
      <c r="BU556"/>
      <c r="BV556"/>
      <c r="BW556"/>
      <c r="BX556"/>
      <c r="BY556"/>
      <c r="BZ556"/>
      <c r="CA556"/>
      <c r="CB556"/>
      <c r="CC556"/>
      <c r="CD556"/>
      <c r="CE556"/>
      <c r="CF556"/>
      <c r="CG556"/>
      <c r="CH556"/>
      <c r="CI556"/>
      <c r="CJ556"/>
      <c r="CK556"/>
      <c r="CL556"/>
      <c r="CM556"/>
      <c r="CN556"/>
      <c r="CO556"/>
      <c r="CP556"/>
      <c r="CQ556"/>
      <c r="CR556"/>
      <c r="CS556"/>
      <c r="CT556"/>
      <c r="CU556"/>
      <c r="CV556"/>
      <c r="CW556"/>
      <c r="CX556"/>
      <c r="CY556"/>
      <c r="CZ556"/>
      <c r="DA556"/>
      <c r="DB556"/>
      <c r="DC556"/>
      <c r="DD556"/>
      <c r="DE556"/>
      <c r="DF556"/>
      <c r="DG556"/>
      <c r="DH556"/>
      <c r="DI556"/>
      <c r="DJ556"/>
      <c r="DK556"/>
      <c r="DL556"/>
      <c r="DM556"/>
      <c r="DN556"/>
      <c r="DO556"/>
      <c r="DP556"/>
      <c r="DQ556"/>
      <c r="DR556"/>
      <c r="DS556"/>
      <c r="DT556"/>
      <c r="DU556"/>
      <c r="DV556"/>
      <c r="DW556"/>
      <c r="DX556"/>
      <c r="DY556"/>
      <c r="DZ556"/>
      <c r="EA556"/>
      <c r="EB556"/>
      <c r="EC556"/>
      <c r="ED556"/>
      <c r="EE556"/>
      <c r="EF556"/>
      <c r="EG556"/>
      <c r="EH556"/>
      <c r="EI556"/>
      <c r="EJ556"/>
      <c r="EK556"/>
      <c r="EL556"/>
      <c r="EM556"/>
      <c r="EN556"/>
      <c r="EO556"/>
      <c r="EP556"/>
      <c r="EQ556"/>
      <c r="ER556"/>
      <c r="ES556"/>
      <c r="ET556"/>
      <c r="EU556"/>
      <c r="EV556"/>
      <c r="EW556"/>
      <c r="EX556"/>
      <c r="EY556"/>
      <c r="EZ556"/>
      <c r="FA556"/>
      <c r="FB556"/>
      <c r="FC556"/>
      <c r="FD556"/>
      <c r="FE556"/>
      <c r="FF556"/>
      <c r="FG556"/>
      <c r="FH556"/>
      <c r="FI556"/>
      <c r="FJ556"/>
      <c r="FK556"/>
      <c r="FL556"/>
      <c r="FM556"/>
      <c r="FN556"/>
      <c r="FO556"/>
      <c r="FP556"/>
      <c r="FQ556"/>
      <c r="FR556"/>
      <c r="FS556"/>
      <c r="FT556"/>
      <c r="FU556"/>
      <c r="FV556"/>
      <c r="FW556"/>
      <c r="FX556"/>
      <c r="FY556"/>
      <c r="FZ556"/>
      <c r="GA556"/>
      <c r="GB556"/>
      <c r="GC556"/>
      <c r="GD556"/>
      <c r="GE556"/>
      <c r="GF556"/>
      <c r="GG556"/>
      <c r="GH556"/>
      <c r="GI556"/>
      <c r="GJ556"/>
      <c r="GK556"/>
      <c r="GL556"/>
      <c r="GM556"/>
      <c r="GN556"/>
      <c r="GO556"/>
      <c r="GP556"/>
      <c r="GQ556"/>
      <c r="GR556"/>
      <c r="GS556"/>
      <c r="GT556"/>
      <c r="GU556"/>
      <c r="GV556"/>
      <c r="GW556"/>
      <c r="GX556"/>
    </row>
    <row r="557" spans="1:206" s="233" customFormat="1" ht="60" x14ac:dyDescent="0.25">
      <c r="A557" s="31" t="s">
        <v>1272</v>
      </c>
      <c r="B557" s="275" t="s">
        <v>291</v>
      </c>
      <c r="C557" s="9" t="s">
        <v>1128</v>
      </c>
      <c r="D557" s="9"/>
      <c r="E557" s="276"/>
      <c r="F557" s="9"/>
      <c r="G557" s="9"/>
      <c r="H557" s="9"/>
      <c r="I557" s="9"/>
      <c r="J557" s="9"/>
      <c r="K557" s="9"/>
      <c r="L557" s="275"/>
      <c r="M557" s="9"/>
      <c r="N557" s="277"/>
      <c r="O557" s="277"/>
      <c r="P557" s="278"/>
      <c r="Q557" s="279">
        <v>46023</v>
      </c>
      <c r="R557" s="280"/>
      <c r="S557" s="277"/>
      <c r="T557" s="281"/>
      <c r="U557" s="9"/>
      <c r="V557" s="9"/>
      <c r="W557" s="9"/>
      <c r="X557" s="9"/>
      <c r="Y557" s="9"/>
      <c r="Z557" s="9"/>
      <c r="AA557" s="9"/>
      <c r="AB557" s="9"/>
      <c r="AC557" s="9"/>
      <c r="AD557" s="9"/>
      <c r="AE557" s="9"/>
      <c r="AF557" s="9"/>
      <c r="AG557" s="9"/>
      <c r="AH557" s="9"/>
      <c r="AI557" s="282"/>
      <c r="AJ557" s="31" t="s">
        <v>910</v>
      </c>
      <c r="AK557" s="275"/>
      <c r="AL557" s="280"/>
      <c r="AM557"/>
      <c r="AN557"/>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c r="CB557"/>
      <c r="CC557"/>
      <c r="CD557"/>
      <c r="CE557"/>
      <c r="CF557"/>
      <c r="CG557"/>
      <c r="CH557"/>
      <c r="CI557"/>
      <c r="CJ557"/>
      <c r="CK557"/>
      <c r="CL557"/>
      <c r="CM557"/>
      <c r="CN557"/>
      <c r="CO557"/>
      <c r="CP557"/>
      <c r="CQ557"/>
      <c r="CR557"/>
      <c r="CS557"/>
      <c r="CT557"/>
      <c r="CU557"/>
      <c r="CV557"/>
      <c r="CW557"/>
      <c r="CX557"/>
      <c r="CY557"/>
      <c r="CZ557"/>
      <c r="DA557"/>
      <c r="DB557"/>
      <c r="DC557"/>
      <c r="DD557"/>
      <c r="DE557"/>
      <c r="DF557"/>
      <c r="DG557"/>
      <c r="DH557"/>
      <c r="DI557"/>
      <c r="DJ557"/>
      <c r="DK557"/>
      <c r="DL557"/>
      <c r="DM557"/>
      <c r="DN557"/>
      <c r="DO557"/>
      <c r="DP557"/>
      <c r="DQ557"/>
      <c r="DR557"/>
      <c r="DS557"/>
      <c r="DT557"/>
      <c r="DU557"/>
      <c r="DV557"/>
      <c r="DW557"/>
      <c r="DX557"/>
      <c r="DY557"/>
      <c r="DZ557"/>
      <c r="EA557"/>
      <c r="EB557"/>
      <c r="EC557"/>
      <c r="ED557"/>
      <c r="EE557"/>
      <c r="EF557"/>
      <c r="EG557"/>
      <c r="EH557"/>
      <c r="EI557"/>
      <c r="EJ557"/>
      <c r="EK557"/>
      <c r="EL557"/>
      <c r="EM557"/>
      <c r="EN557"/>
      <c r="EO557"/>
      <c r="EP557"/>
      <c r="EQ557"/>
      <c r="ER557"/>
      <c r="ES557"/>
      <c r="ET557"/>
      <c r="EU557"/>
      <c r="EV557"/>
      <c r="EW557"/>
      <c r="EX557"/>
      <c r="EY557"/>
      <c r="EZ557"/>
      <c r="FA557"/>
      <c r="FB557"/>
      <c r="FC557"/>
      <c r="FD557"/>
      <c r="FE557"/>
      <c r="FF557"/>
      <c r="FG557"/>
      <c r="FH557"/>
      <c r="FI557"/>
      <c r="FJ557"/>
      <c r="FK557"/>
      <c r="FL557"/>
      <c r="FM557"/>
      <c r="FN557"/>
      <c r="FO557"/>
      <c r="FP557"/>
      <c r="FQ557"/>
      <c r="FR557"/>
      <c r="FS557"/>
      <c r="FT557"/>
      <c r="FU557"/>
      <c r="FV557"/>
      <c r="FW557"/>
      <c r="FX557"/>
      <c r="FY557"/>
      <c r="FZ557"/>
      <c r="GA557"/>
      <c r="GB557"/>
      <c r="GC557"/>
      <c r="GD557"/>
      <c r="GE557"/>
      <c r="GF557"/>
      <c r="GG557"/>
      <c r="GH557"/>
      <c r="GI557"/>
      <c r="GJ557"/>
      <c r="GK557"/>
      <c r="GL557"/>
      <c r="GM557"/>
      <c r="GN557"/>
      <c r="GO557"/>
      <c r="GP557"/>
      <c r="GQ557"/>
      <c r="GR557"/>
      <c r="GS557"/>
      <c r="GT557"/>
      <c r="GU557"/>
      <c r="GV557"/>
      <c r="GW557"/>
      <c r="GX557"/>
    </row>
    <row r="558" spans="1:206" s="233" customFormat="1" ht="30" x14ac:dyDescent="0.25">
      <c r="A558" s="31" t="s">
        <v>2205</v>
      </c>
      <c r="B558" s="275" t="s">
        <v>280</v>
      </c>
      <c r="C558" s="9" t="s">
        <v>2282</v>
      </c>
      <c r="D558" s="9" t="s">
        <v>45</v>
      </c>
      <c r="E558" s="276"/>
      <c r="F558" s="9"/>
      <c r="G558" s="9"/>
      <c r="H558" s="9"/>
      <c r="I558" s="9"/>
      <c r="J558" s="9"/>
      <c r="K558" s="9"/>
      <c r="L558" s="275"/>
      <c r="M558" s="9"/>
      <c r="N558" s="277"/>
      <c r="O558" s="277"/>
      <c r="P558" s="278">
        <v>0</v>
      </c>
      <c r="Q558" s="279" t="s">
        <v>4</v>
      </c>
      <c r="R558" s="280"/>
      <c r="S558" s="277"/>
      <c r="T558" s="281">
        <v>1</v>
      </c>
      <c r="U558" s="9">
        <v>1</v>
      </c>
      <c r="V558" s="9"/>
      <c r="W558" s="9"/>
      <c r="X558" s="9"/>
      <c r="Y558" s="9">
        <v>1</v>
      </c>
      <c r="Z558" s="9"/>
      <c r="AA558" s="9"/>
      <c r="AB558" s="9"/>
      <c r="AC558" s="9"/>
      <c r="AD558" s="9"/>
      <c r="AE558" s="9"/>
      <c r="AF558" s="9"/>
      <c r="AG558" s="9"/>
      <c r="AH558" s="9"/>
      <c r="AI558" s="282"/>
      <c r="AJ558" s="31" t="s">
        <v>1543</v>
      </c>
      <c r="AK558" s="275" t="s">
        <v>2347</v>
      </c>
      <c r="AL558" s="280"/>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c r="EE558"/>
      <c r="EF558"/>
      <c r="EG558"/>
      <c r="EH558"/>
      <c r="EI558"/>
      <c r="EJ558"/>
      <c r="EK558"/>
      <c r="EL558"/>
      <c r="EM558"/>
      <c r="EN558"/>
      <c r="EO558"/>
      <c r="EP558"/>
      <c r="EQ558"/>
      <c r="ER558"/>
      <c r="ES558"/>
      <c r="ET558"/>
      <c r="EU558"/>
      <c r="EV558"/>
      <c r="EW558"/>
      <c r="EX558"/>
      <c r="EY558"/>
      <c r="EZ558"/>
      <c r="FA558"/>
      <c r="FB558"/>
      <c r="FC558"/>
      <c r="FD558"/>
      <c r="FE558"/>
      <c r="FF558"/>
      <c r="FG558"/>
      <c r="FH558"/>
      <c r="FI558"/>
      <c r="FJ558"/>
      <c r="FK558"/>
      <c r="FL558"/>
      <c r="FM558"/>
      <c r="FN558"/>
      <c r="FO558"/>
      <c r="FP558"/>
      <c r="FQ558"/>
      <c r="FR558"/>
      <c r="FS558"/>
      <c r="FT558"/>
      <c r="FU558"/>
      <c r="FV558"/>
      <c r="FW558"/>
      <c r="FX558"/>
      <c r="FY558"/>
      <c r="FZ558"/>
      <c r="GA558"/>
      <c r="GB558"/>
      <c r="GC558"/>
      <c r="GD558"/>
      <c r="GE558"/>
      <c r="GF558"/>
      <c r="GG558"/>
      <c r="GH558"/>
      <c r="GI558"/>
      <c r="GJ558"/>
      <c r="GK558"/>
      <c r="GL558"/>
      <c r="GM558"/>
      <c r="GN558"/>
      <c r="GO558"/>
      <c r="GP558"/>
      <c r="GQ558"/>
      <c r="GR558"/>
      <c r="GS558"/>
      <c r="GT558"/>
      <c r="GU558"/>
      <c r="GV558"/>
      <c r="GW558"/>
      <c r="GX558"/>
    </row>
    <row r="559" spans="1:206" s="233" customFormat="1" ht="30" x14ac:dyDescent="0.25">
      <c r="A559" s="31" t="s">
        <v>2206</v>
      </c>
      <c r="B559" s="275" t="s">
        <v>280</v>
      </c>
      <c r="C559" s="9" t="s">
        <v>2283</v>
      </c>
      <c r="D559" s="9" t="s">
        <v>45</v>
      </c>
      <c r="E559" s="276"/>
      <c r="F559" s="9"/>
      <c r="G559" s="9"/>
      <c r="H559" s="9"/>
      <c r="I559" s="9"/>
      <c r="J559" s="9"/>
      <c r="K559" s="9"/>
      <c r="L559" s="275"/>
      <c r="M559" s="9"/>
      <c r="N559" s="277"/>
      <c r="O559" s="277"/>
      <c r="P559" s="278">
        <v>0</v>
      </c>
      <c r="Q559" s="279" t="s">
        <v>4</v>
      </c>
      <c r="R559" s="280"/>
      <c r="S559" s="277"/>
      <c r="T559" s="281">
        <v>1</v>
      </c>
      <c r="U559" s="9">
        <v>1</v>
      </c>
      <c r="V559" s="9"/>
      <c r="W559" s="9"/>
      <c r="X559" s="9"/>
      <c r="Y559" s="9">
        <v>1</v>
      </c>
      <c r="Z559" s="9"/>
      <c r="AA559" s="9"/>
      <c r="AB559" s="9"/>
      <c r="AC559" s="9"/>
      <c r="AD559" s="9"/>
      <c r="AE559" s="9"/>
      <c r="AF559" s="9"/>
      <c r="AG559" s="9"/>
      <c r="AH559" s="9"/>
      <c r="AI559" s="282"/>
      <c r="AJ559" s="31" t="s">
        <v>1543</v>
      </c>
      <c r="AK559" s="275" t="s">
        <v>2347</v>
      </c>
      <c r="AL559" s="280"/>
      <c r="AM559"/>
      <c r="AN559"/>
      <c r="AO559"/>
      <c r="AP559"/>
      <c r="AQ559"/>
      <c r="AR559"/>
      <c r="AS559"/>
      <c r="AT559"/>
      <c r="AU559"/>
      <c r="AV559"/>
      <c r="AW559"/>
      <c r="AX559"/>
      <c r="AY559"/>
      <c r="AZ559"/>
      <c r="BA559"/>
      <c r="BB559"/>
      <c r="BC559"/>
      <c r="BD559"/>
      <c r="BE559"/>
      <c r="BF559"/>
      <c r="BG559"/>
      <c r="BH559"/>
      <c r="BI559"/>
      <c r="BJ559"/>
      <c r="BK559"/>
      <c r="BL559"/>
      <c r="BM559"/>
      <c r="BN559"/>
      <c r="BO559"/>
      <c r="BP559"/>
      <c r="BQ559"/>
      <c r="BR559"/>
      <c r="BS559"/>
      <c r="BT559"/>
      <c r="BU559"/>
      <c r="BV559"/>
      <c r="BW559"/>
      <c r="BX559"/>
      <c r="BY559"/>
      <c r="BZ559"/>
      <c r="CA559"/>
      <c r="CB559"/>
      <c r="CC559"/>
      <c r="CD559"/>
      <c r="CE559"/>
      <c r="CF559"/>
      <c r="CG559"/>
      <c r="CH559"/>
      <c r="CI559"/>
      <c r="CJ559"/>
      <c r="CK559"/>
      <c r="CL559"/>
      <c r="CM559"/>
      <c r="CN559"/>
      <c r="CO559"/>
      <c r="CP559"/>
      <c r="CQ559"/>
      <c r="CR559"/>
      <c r="CS559"/>
      <c r="CT559"/>
      <c r="CU559"/>
      <c r="CV559"/>
      <c r="CW559"/>
      <c r="CX559"/>
      <c r="CY559"/>
      <c r="CZ559"/>
      <c r="DA559"/>
      <c r="DB559"/>
      <c r="DC559"/>
      <c r="DD559"/>
      <c r="DE559"/>
      <c r="DF559"/>
      <c r="DG559"/>
      <c r="DH559"/>
      <c r="DI559"/>
      <c r="DJ559"/>
      <c r="DK559"/>
      <c r="DL559"/>
      <c r="DM559"/>
      <c r="DN559"/>
      <c r="DO559"/>
      <c r="DP559"/>
      <c r="DQ559"/>
      <c r="DR559"/>
      <c r="DS559"/>
      <c r="DT559"/>
      <c r="DU559"/>
      <c r="DV559"/>
      <c r="DW559"/>
      <c r="DX559"/>
      <c r="DY559"/>
      <c r="DZ559"/>
      <c r="EA559"/>
      <c r="EB559"/>
      <c r="EC559"/>
      <c r="ED559"/>
      <c r="EE559"/>
      <c r="EF559"/>
      <c r="EG559"/>
      <c r="EH559"/>
      <c r="EI559"/>
      <c r="EJ559"/>
      <c r="EK559"/>
      <c r="EL559"/>
      <c r="EM559"/>
      <c r="EN559"/>
      <c r="EO559"/>
      <c r="EP559"/>
      <c r="EQ559"/>
      <c r="ER559"/>
      <c r="ES559"/>
      <c r="ET559"/>
      <c r="EU559"/>
      <c r="EV559"/>
      <c r="EW559"/>
      <c r="EX559"/>
      <c r="EY559"/>
      <c r="EZ559"/>
      <c r="FA559"/>
      <c r="FB559"/>
      <c r="FC559"/>
      <c r="FD559"/>
      <c r="FE559"/>
      <c r="FF559"/>
      <c r="FG559"/>
      <c r="FH559"/>
      <c r="FI559"/>
      <c r="FJ559"/>
      <c r="FK559"/>
      <c r="FL559"/>
      <c r="FM559"/>
      <c r="FN559"/>
      <c r="FO559"/>
      <c r="FP559"/>
      <c r="FQ559"/>
      <c r="FR559"/>
      <c r="FS559"/>
      <c r="FT559"/>
      <c r="FU559"/>
      <c r="FV559"/>
      <c r="FW559"/>
      <c r="FX559"/>
      <c r="FY559"/>
      <c r="FZ559"/>
      <c r="GA559"/>
      <c r="GB559"/>
      <c r="GC559"/>
      <c r="GD559"/>
      <c r="GE559"/>
      <c r="GF559"/>
      <c r="GG559"/>
      <c r="GH559"/>
      <c r="GI559"/>
      <c r="GJ559"/>
      <c r="GK559"/>
      <c r="GL559"/>
      <c r="GM559"/>
      <c r="GN559"/>
      <c r="GO559"/>
      <c r="GP559"/>
      <c r="GQ559"/>
      <c r="GR559"/>
      <c r="GS559"/>
      <c r="GT559"/>
      <c r="GU559"/>
      <c r="GV559"/>
      <c r="GW559"/>
      <c r="GX559"/>
    </row>
    <row r="560" spans="1:206" s="233" customFormat="1" ht="45" x14ac:dyDescent="0.25">
      <c r="A560" s="31" t="s">
        <v>696</v>
      </c>
      <c r="B560" s="275" t="s">
        <v>396</v>
      </c>
      <c r="C560" s="9" t="s">
        <v>1130</v>
      </c>
      <c r="D560" s="9"/>
      <c r="E560" s="276"/>
      <c r="F560" s="9"/>
      <c r="G560" s="9"/>
      <c r="H560" s="9"/>
      <c r="I560" s="9"/>
      <c r="J560" s="9"/>
      <c r="K560" s="9"/>
      <c r="L560" s="275"/>
      <c r="M560" s="9"/>
      <c r="N560" s="277"/>
      <c r="O560" s="277"/>
      <c r="P560" s="278"/>
      <c r="Q560" s="279">
        <v>46541</v>
      </c>
      <c r="R560" s="280" t="s">
        <v>265</v>
      </c>
      <c r="S560" s="277"/>
      <c r="T560" s="281"/>
      <c r="U560" s="9"/>
      <c r="V560" s="9"/>
      <c r="W560" s="9"/>
      <c r="X560" s="9"/>
      <c r="Y560" s="9"/>
      <c r="Z560" s="9"/>
      <c r="AA560" s="9"/>
      <c r="AB560" s="9"/>
      <c r="AC560" s="9"/>
      <c r="AD560" s="9"/>
      <c r="AE560" s="9"/>
      <c r="AF560" s="9"/>
      <c r="AG560" s="9"/>
      <c r="AH560" s="9"/>
      <c r="AI560" s="282"/>
      <c r="AJ560" s="31" t="s">
        <v>851</v>
      </c>
      <c r="AK560" s="275"/>
      <c r="AL560" s="280"/>
      <c r="AM560"/>
      <c r="AN560"/>
      <c r="AO560"/>
      <c r="AP560"/>
      <c r="AQ560"/>
      <c r="AR560"/>
      <c r="AS560"/>
      <c r="AT560"/>
      <c r="AU560"/>
      <c r="AV560"/>
      <c r="AW560"/>
      <c r="AX560"/>
      <c r="AY560"/>
      <c r="AZ560"/>
      <c r="BA560"/>
      <c r="BB560"/>
      <c r="BC560"/>
      <c r="BD560"/>
      <c r="BE560"/>
      <c r="BF560"/>
      <c r="BG560"/>
      <c r="BH560"/>
      <c r="BI560"/>
      <c r="BJ560"/>
      <c r="BK560"/>
      <c r="BL560"/>
      <c r="BM560"/>
      <c r="BN560"/>
      <c r="BO560"/>
      <c r="BP560"/>
      <c r="BQ560"/>
      <c r="BR560"/>
      <c r="BS560"/>
      <c r="BT560"/>
      <c r="BU560"/>
      <c r="BV560"/>
      <c r="BW560"/>
      <c r="BX560"/>
      <c r="BY560"/>
      <c r="BZ560"/>
      <c r="CA560"/>
      <c r="CB560"/>
      <c r="CC560"/>
      <c r="CD560"/>
      <c r="CE560"/>
      <c r="CF560"/>
      <c r="CG560"/>
      <c r="CH560"/>
      <c r="CI560"/>
      <c r="CJ560"/>
      <c r="CK560"/>
      <c r="CL560"/>
      <c r="CM560"/>
      <c r="CN560"/>
      <c r="CO560"/>
      <c r="CP560"/>
      <c r="CQ560"/>
      <c r="CR560"/>
      <c r="CS560"/>
      <c r="CT560"/>
      <c r="CU560"/>
      <c r="CV560"/>
      <c r="CW560"/>
      <c r="CX560"/>
      <c r="CY560"/>
      <c r="CZ560"/>
      <c r="DA560"/>
      <c r="DB560"/>
      <c r="DC560"/>
      <c r="DD560"/>
      <c r="DE560"/>
      <c r="DF560"/>
      <c r="DG560"/>
      <c r="DH560"/>
      <c r="DI560"/>
      <c r="DJ560"/>
      <c r="DK560"/>
      <c r="DL560"/>
      <c r="DM560"/>
      <c r="DN560"/>
      <c r="DO560"/>
      <c r="DP560"/>
      <c r="DQ560"/>
      <c r="DR560"/>
      <c r="DS560"/>
      <c r="DT560"/>
      <c r="DU560"/>
      <c r="DV560"/>
      <c r="DW560"/>
      <c r="DX560"/>
      <c r="DY560"/>
      <c r="DZ560"/>
      <c r="EA560"/>
      <c r="EB560"/>
      <c r="EC560"/>
      <c r="ED560"/>
      <c r="EE560"/>
      <c r="EF560"/>
      <c r="EG560"/>
      <c r="EH560"/>
      <c r="EI560"/>
      <c r="EJ560"/>
      <c r="EK560"/>
      <c r="EL560"/>
      <c r="EM560"/>
      <c r="EN560"/>
      <c r="EO560"/>
      <c r="EP560"/>
      <c r="EQ560"/>
      <c r="ER560"/>
      <c r="ES560"/>
      <c r="ET560"/>
      <c r="EU560"/>
      <c r="EV560"/>
      <c r="EW560"/>
      <c r="EX560"/>
      <c r="EY560"/>
      <c r="EZ560"/>
      <c r="FA560"/>
      <c r="FB560"/>
      <c r="FC560"/>
      <c r="FD560"/>
      <c r="FE560"/>
      <c r="FF560"/>
      <c r="FG560"/>
      <c r="FH560"/>
      <c r="FI560"/>
      <c r="FJ560"/>
      <c r="FK560"/>
      <c r="FL560"/>
      <c r="FM560"/>
      <c r="FN560"/>
      <c r="FO560"/>
      <c r="FP560"/>
      <c r="FQ560"/>
      <c r="FR560"/>
      <c r="FS560"/>
      <c r="FT560"/>
      <c r="FU560"/>
      <c r="FV560"/>
      <c r="FW560"/>
      <c r="FX560"/>
      <c r="FY560"/>
      <c r="FZ560"/>
      <c r="GA560"/>
      <c r="GB560"/>
      <c r="GC560"/>
      <c r="GD560"/>
      <c r="GE560"/>
      <c r="GF560"/>
      <c r="GG560"/>
      <c r="GH560"/>
      <c r="GI560"/>
      <c r="GJ560"/>
      <c r="GK560"/>
      <c r="GL560"/>
      <c r="GM560"/>
      <c r="GN560"/>
      <c r="GO560"/>
      <c r="GP560"/>
      <c r="GQ560"/>
      <c r="GR560"/>
      <c r="GS560"/>
      <c r="GT560"/>
      <c r="GU560"/>
      <c r="GV560"/>
      <c r="GW560"/>
      <c r="GX560"/>
    </row>
    <row r="561" spans="1:206" s="233" customFormat="1" ht="45" x14ac:dyDescent="0.25">
      <c r="A561" s="31" t="s">
        <v>697</v>
      </c>
      <c r="B561" s="275" t="s">
        <v>961</v>
      </c>
      <c r="C561" s="9" t="s">
        <v>1131</v>
      </c>
      <c r="D561" s="9"/>
      <c r="E561" s="276"/>
      <c r="F561" s="9"/>
      <c r="G561" s="9"/>
      <c r="H561" s="9"/>
      <c r="I561" s="9"/>
      <c r="J561" s="9"/>
      <c r="K561" s="9"/>
      <c r="L561" s="275"/>
      <c r="M561" s="9"/>
      <c r="N561" s="277"/>
      <c r="O561" s="277"/>
      <c r="P561" s="278"/>
      <c r="Q561" s="279">
        <v>45199</v>
      </c>
      <c r="R561" s="280"/>
      <c r="S561" s="277"/>
      <c r="T561" s="281"/>
      <c r="U561" s="9"/>
      <c r="V561" s="9"/>
      <c r="W561" s="9"/>
      <c r="X561" s="9"/>
      <c r="Y561" s="9"/>
      <c r="Z561" s="9"/>
      <c r="AA561" s="9"/>
      <c r="AB561" s="9"/>
      <c r="AC561" s="9"/>
      <c r="AD561" s="9"/>
      <c r="AE561" s="9"/>
      <c r="AF561" s="9"/>
      <c r="AG561" s="9"/>
      <c r="AH561" s="9"/>
      <c r="AI561" s="282"/>
      <c r="AJ561" s="31" t="s">
        <v>833</v>
      </c>
      <c r="AK561" s="275"/>
      <c r="AL561" s="280"/>
      <c r="AM561"/>
      <c r="AN561"/>
      <c r="AO561"/>
      <c r="AP561"/>
      <c r="AQ561"/>
      <c r="AR561"/>
      <c r="AS561"/>
      <c r="AT561"/>
      <c r="AU561"/>
      <c r="AV561"/>
      <c r="AW561"/>
      <c r="AX561"/>
      <c r="AY561"/>
      <c r="AZ561"/>
      <c r="BA561"/>
      <c r="BB561"/>
      <c r="BC561"/>
      <c r="BD561"/>
      <c r="BE561"/>
      <c r="BF561"/>
      <c r="BG561"/>
      <c r="BH561"/>
      <c r="BI561"/>
      <c r="BJ561"/>
      <c r="BK561"/>
      <c r="BL561"/>
      <c r="BM561"/>
      <c r="BN561"/>
      <c r="BO561"/>
      <c r="BP561"/>
      <c r="BQ561"/>
      <c r="BR561"/>
      <c r="BS561"/>
      <c r="BT561"/>
      <c r="BU561"/>
      <c r="BV561"/>
      <c r="BW561"/>
      <c r="BX561"/>
      <c r="BY561"/>
      <c r="BZ561"/>
      <c r="CA561"/>
      <c r="CB561"/>
      <c r="CC561"/>
      <c r="CD561"/>
      <c r="CE561"/>
      <c r="CF561"/>
      <c r="CG561"/>
      <c r="CH561"/>
      <c r="CI561"/>
      <c r="CJ561"/>
      <c r="CK561"/>
      <c r="CL561"/>
      <c r="CM561"/>
      <c r="CN561"/>
      <c r="CO561"/>
      <c r="CP561"/>
      <c r="CQ561"/>
      <c r="CR561"/>
      <c r="CS561"/>
      <c r="CT561"/>
      <c r="CU561"/>
      <c r="CV561"/>
      <c r="CW561"/>
      <c r="CX561"/>
      <c r="CY561"/>
      <c r="CZ561"/>
      <c r="DA561"/>
      <c r="DB561"/>
      <c r="DC561"/>
      <c r="DD561"/>
      <c r="DE561"/>
      <c r="DF561"/>
      <c r="DG561"/>
      <c r="DH561"/>
      <c r="DI561"/>
      <c r="DJ561"/>
      <c r="DK561"/>
      <c r="DL561"/>
      <c r="DM561"/>
      <c r="DN561"/>
      <c r="DO561"/>
      <c r="DP561"/>
      <c r="DQ561"/>
      <c r="DR561"/>
      <c r="DS561"/>
      <c r="DT561"/>
      <c r="DU561"/>
      <c r="DV561"/>
      <c r="DW561"/>
      <c r="DX561"/>
      <c r="DY561"/>
      <c r="DZ561"/>
      <c r="EA561"/>
      <c r="EB561"/>
      <c r="EC561"/>
      <c r="ED561"/>
      <c r="EE561"/>
      <c r="EF561"/>
      <c r="EG561"/>
      <c r="EH561"/>
      <c r="EI561"/>
      <c r="EJ561"/>
      <c r="EK561"/>
      <c r="EL561"/>
      <c r="EM561"/>
      <c r="EN561"/>
      <c r="EO561"/>
      <c r="EP561"/>
      <c r="EQ561"/>
      <c r="ER561"/>
      <c r="ES561"/>
      <c r="ET561"/>
      <c r="EU561"/>
      <c r="EV561"/>
      <c r="EW561"/>
      <c r="EX561"/>
      <c r="EY561"/>
      <c r="EZ561"/>
      <c r="FA561"/>
      <c r="FB561"/>
      <c r="FC561"/>
      <c r="FD561"/>
      <c r="FE561"/>
      <c r="FF561"/>
      <c r="FG561"/>
      <c r="FH561"/>
      <c r="FI561"/>
      <c r="FJ561"/>
      <c r="FK561"/>
      <c r="FL561"/>
      <c r="FM561"/>
      <c r="FN561"/>
      <c r="FO561"/>
      <c r="FP561"/>
      <c r="FQ561"/>
      <c r="FR561"/>
      <c r="FS561"/>
      <c r="FT561"/>
      <c r="FU561"/>
      <c r="FV561"/>
      <c r="FW561"/>
      <c r="FX561"/>
      <c r="FY561"/>
      <c r="FZ561"/>
      <c r="GA561"/>
      <c r="GB561"/>
      <c r="GC561"/>
      <c r="GD561"/>
      <c r="GE561"/>
      <c r="GF561"/>
      <c r="GG561"/>
      <c r="GH561"/>
      <c r="GI561"/>
      <c r="GJ561"/>
      <c r="GK561"/>
      <c r="GL561"/>
      <c r="GM561"/>
      <c r="GN561"/>
      <c r="GO561"/>
      <c r="GP561"/>
      <c r="GQ561"/>
      <c r="GR561"/>
      <c r="GS561"/>
      <c r="GT561"/>
      <c r="GU561"/>
      <c r="GV561"/>
      <c r="GW561"/>
      <c r="GX561"/>
    </row>
    <row r="562" spans="1:206" s="233" customFormat="1" ht="45" x14ac:dyDescent="0.25">
      <c r="A562" s="31" t="s">
        <v>698</v>
      </c>
      <c r="B562" s="275" t="s">
        <v>387</v>
      </c>
      <c r="C562" s="9" t="s">
        <v>1132</v>
      </c>
      <c r="D562" s="9"/>
      <c r="E562" s="276"/>
      <c r="F562" s="9"/>
      <c r="G562" s="9"/>
      <c r="H562" s="9"/>
      <c r="I562" s="9"/>
      <c r="J562" s="9"/>
      <c r="K562" s="9"/>
      <c r="L562" s="275"/>
      <c r="M562" s="9"/>
      <c r="N562" s="277"/>
      <c r="O562" s="277"/>
      <c r="P562" s="278"/>
      <c r="Q562" s="279">
        <v>46630</v>
      </c>
      <c r="R562" s="280"/>
      <c r="S562" s="277"/>
      <c r="T562" s="281"/>
      <c r="U562" s="9"/>
      <c r="V562" s="9"/>
      <c r="W562" s="9"/>
      <c r="X562" s="9"/>
      <c r="Y562" s="9"/>
      <c r="Z562" s="9"/>
      <c r="AA562" s="9"/>
      <c r="AB562" s="9"/>
      <c r="AC562" s="9"/>
      <c r="AD562" s="9"/>
      <c r="AE562" s="9"/>
      <c r="AF562" s="9"/>
      <c r="AG562" s="9"/>
      <c r="AH562" s="9"/>
      <c r="AI562" s="282"/>
      <c r="AJ562" s="31" t="s">
        <v>911</v>
      </c>
      <c r="AK562" s="275"/>
      <c r="AL562" s="280"/>
      <c r="AM562"/>
      <c r="AN562"/>
      <c r="AO562"/>
      <c r="AP562"/>
      <c r="AQ562"/>
      <c r="AR562"/>
      <c r="AS562"/>
      <c r="AT562"/>
      <c r="AU562"/>
      <c r="AV562"/>
      <c r="AW562"/>
      <c r="AX562"/>
      <c r="AY562"/>
      <c r="AZ562"/>
      <c r="BA562"/>
      <c r="BB562"/>
      <c r="BC562"/>
      <c r="BD562"/>
      <c r="BE562"/>
      <c r="BF562"/>
      <c r="BG562"/>
      <c r="BH562"/>
      <c r="BI562"/>
      <c r="BJ562"/>
      <c r="BK562"/>
      <c r="BL562"/>
      <c r="BM562"/>
      <c r="BN562"/>
      <c r="BO562"/>
      <c r="BP562"/>
      <c r="BQ562"/>
      <c r="BR562"/>
      <c r="BS562"/>
      <c r="BT562"/>
      <c r="BU562"/>
      <c r="BV562"/>
      <c r="BW562"/>
      <c r="BX562"/>
      <c r="BY562"/>
      <c r="BZ562"/>
      <c r="CA562"/>
      <c r="CB562"/>
      <c r="CC562"/>
      <c r="CD562"/>
      <c r="CE562"/>
      <c r="CF562"/>
      <c r="CG562"/>
      <c r="CH562"/>
      <c r="CI562"/>
      <c r="CJ562"/>
      <c r="CK562"/>
      <c r="CL562"/>
      <c r="CM562"/>
      <c r="CN562"/>
      <c r="CO562"/>
      <c r="CP562"/>
      <c r="CQ562"/>
      <c r="CR562"/>
      <c r="CS562"/>
      <c r="CT562"/>
      <c r="CU562"/>
      <c r="CV562"/>
      <c r="CW562"/>
      <c r="CX562"/>
      <c r="CY562"/>
      <c r="CZ562"/>
      <c r="DA562"/>
      <c r="DB562"/>
      <c r="DC562"/>
      <c r="DD562"/>
      <c r="DE562"/>
      <c r="DF562"/>
      <c r="DG562"/>
      <c r="DH562"/>
      <c r="DI562"/>
      <c r="DJ562"/>
      <c r="DK562"/>
      <c r="DL562"/>
      <c r="DM562"/>
      <c r="DN562"/>
      <c r="DO562"/>
      <c r="DP562"/>
      <c r="DQ562"/>
      <c r="DR562"/>
      <c r="DS562"/>
      <c r="DT562"/>
      <c r="DU562"/>
      <c r="DV562"/>
      <c r="DW562"/>
      <c r="DX562"/>
      <c r="DY562"/>
      <c r="DZ562"/>
      <c r="EA562"/>
      <c r="EB562"/>
      <c r="EC562"/>
      <c r="ED562"/>
      <c r="EE562"/>
      <c r="EF562"/>
      <c r="EG562"/>
      <c r="EH562"/>
      <c r="EI562"/>
      <c r="EJ562"/>
      <c r="EK562"/>
      <c r="EL562"/>
      <c r="EM562"/>
      <c r="EN562"/>
      <c r="EO562"/>
      <c r="EP562"/>
      <c r="EQ562"/>
      <c r="ER562"/>
      <c r="ES562"/>
      <c r="ET562"/>
      <c r="EU562"/>
      <c r="EV562"/>
      <c r="EW562"/>
      <c r="EX562"/>
      <c r="EY562"/>
      <c r="EZ562"/>
      <c r="FA562"/>
      <c r="FB562"/>
      <c r="FC562"/>
      <c r="FD562"/>
      <c r="FE562"/>
      <c r="FF562"/>
      <c r="FG562"/>
      <c r="FH562"/>
      <c r="FI562"/>
      <c r="FJ562"/>
      <c r="FK562"/>
      <c r="FL562"/>
      <c r="FM562"/>
      <c r="FN562"/>
      <c r="FO562"/>
      <c r="FP562"/>
      <c r="FQ562"/>
      <c r="FR562"/>
      <c r="FS562"/>
      <c r="FT562"/>
      <c r="FU562"/>
      <c r="FV562"/>
      <c r="FW562"/>
      <c r="FX562"/>
      <c r="FY562"/>
      <c r="FZ562"/>
      <c r="GA562"/>
      <c r="GB562"/>
      <c r="GC562"/>
      <c r="GD562"/>
      <c r="GE562"/>
      <c r="GF562"/>
      <c r="GG562"/>
      <c r="GH562"/>
      <c r="GI562"/>
      <c r="GJ562"/>
      <c r="GK562"/>
      <c r="GL562"/>
      <c r="GM562"/>
      <c r="GN562"/>
      <c r="GO562"/>
      <c r="GP562"/>
      <c r="GQ562"/>
      <c r="GR562"/>
      <c r="GS562"/>
      <c r="GT562"/>
      <c r="GU562"/>
      <c r="GV562"/>
      <c r="GW562"/>
      <c r="GX562"/>
    </row>
    <row r="563" spans="1:206" s="233" customFormat="1" x14ac:dyDescent="0.25">
      <c r="A563" s="31" t="s">
        <v>1716</v>
      </c>
      <c r="B563" s="275" t="s">
        <v>321</v>
      </c>
      <c r="C563" s="9" t="s">
        <v>1958</v>
      </c>
      <c r="D563" s="9" t="s">
        <v>15</v>
      </c>
      <c r="E563" s="276"/>
      <c r="F563" s="9"/>
      <c r="G563" s="9"/>
      <c r="H563" s="9"/>
      <c r="I563" s="9"/>
      <c r="J563" s="9"/>
      <c r="K563" s="9"/>
      <c r="L563" s="275"/>
      <c r="M563" s="9"/>
      <c r="N563" s="277"/>
      <c r="O563" s="277"/>
      <c r="P563" s="278">
        <v>3</v>
      </c>
      <c r="Q563" s="279" t="s">
        <v>4</v>
      </c>
      <c r="R563" s="280"/>
      <c r="S563" s="277"/>
      <c r="T563" s="281"/>
      <c r="U563" s="9"/>
      <c r="V563" s="9">
        <v>2</v>
      </c>
      <c r="W563" s="9"/>
      <c r="X563" s="9"/>
      <c r="Y563" s="9"/>
      <c r="Z563" s="9"/>
      <c r="AA563" s="9"/>
      <c r="AB563" s="9"/>
      <c r="AC563" s="9"/>
      <c r="AD563" s="9"/>
      <c r="AE563" s="9"/>
      <c r="AF563" s="9"/>
      <c r="AG563" s="9"/>
      <c r="AH563" s="9"/>
      <c r="AI563" s="282"/>
      <c r="AJ563" s="31" t="s">
        <v>2090</v>
      </c>
      <c r="AK563" s="275"/>
      <c r="AL563" s="280"/>
      <c r="AM563"/>
      <c r="AN563"/>
      <c r="AO563"/>
      <c r="AP563"/>
      <c r="AQ563"/>
      <c r="AR563"/>
      <c r="AS563"/>
      <c r="AT563"/>
      <c r="AU563"/>
      <c r="AV563"/>
      <c r="AW563"/>
      <c r="AX563"/>
      <c r="AY563"/>
      <c r="AZ563"/>
      <c r="BA563"/>
      <c r="BB563"/>
      <c r="BC563"/>
      <c r="BD563"/>
      <c r="BE563"/>
      <c r="BF563"/>
      <c r="BG563"/>
      <c r="BH563"/>
      <c r="BI563"/>
      <c r="BJ563"/>
      <c r="BK563"/>
      <c r="BL563"/>
      <c r="BM563"/>
      <c r="BN563"/>
      <c r="BO563"/>
      <c r="BP563"/>
      <c r="BQ563"/>
      <c r="BR563"/>
      <c r="BS563"/>
      <c r="BT563"/>
      <c r="BU563"/>
      <c r="BV563"/>
      <c r="BW563"/>
      <c r="BX563"/>
      <c r="BY563"/>
      <c r="BZ563"/>
      <c r="CA563"/>
      <c r="CB563"/>
      <c r="CC563"/>
      <c r="CD563"/>
      <c r="CE563"/>
      <c r="CF563"/>
      <c r="CG563"/>
      <c r="CH563"/>
      <c r="CI563"/>
      <c r="CJ563"/>
      <c r="CK563"/>
      <c r="CL563"/>
      <c r="CM563"/>
      <c r="CN563"/>
      <c r="CO563"/>
      <c r="CP563"/>
      <c r="CQ563"/>
      <c r="CR563"/>
      <c r="CS563"/>
      <c r="CT563"/>
      <c r="CU563"/>
      <c r="CV563"/>
      <c r="CW563"/>
      <c r="CX563"/>
      <c r="CY563"/>
      <c r="CZ563"/>
      <c r="DA563"/>
      <c r="DB563"/>
      <c r="DC563"/>
      <c r="DD563"/>
      <c r="DE563"/>
      <c r="DF563"/>
      <c r="DG563"/>
      <c r="DH563"/>
      <c r="DI563"/>
      <c r="DJ563"/>
      <c r="DK563"/>
      <c r="DL563"/>
      <c r="DM563"/>
      <c r="DN563"/>
      <c r="DO563"/>
      <c r="DP563"/>
      <c r="DQ563"/>
      <c r="DR563"/>
      <c r="DS563"/>
      <c r="DT563"/>
      <c r="DU563"/>
      <c r="DV563"/>
      <c r="DW563"/>
      <c r="DX563"/>
      <c r="DY563"/>
      <c r="DZ563"/>
      <c r="EA563"/>
      <c r="EB563"/>
      <c r="EC563"/>
      <c r="ED563"/>
      <c r="EE563"/>
      <c r="EF563"/>
      <c r="EG563"/>
      <c r="EH563"/>
      <c r="EI563"/>
      <c r="EJ563"/>
      <c r="EK563"/>
      <c r="EL563"/>
      <c r="EM563"/>
      <c r="EN563"/>
      <c r="EO563"/>
      <c r="EP563"/>
      <c r="EQ563"/>
      <c r="ER563"/>
      <c r="ES563"/>
      <c r="ET563"/>
      <c r="EU563"/>
      <c r="EV563"/>
      <c r="EW563"/>
      <c r="EX563"/>
      <c r="EY563"/>
      <c r="EZ563"/>
      <c r="FA563"/>
      <c r="FB563"/>
      <c r="FC563"/>
      <c r="FD563"/>
      <c r="FE563"/>
      <c r="FF563"/>
      <c r="FG563"/>
      <c r="FH563"/>
      <c r="FI563"/>
      <c r="FJ563"/>
      <c r="FK563"/>
      <c r="FL563"/>
      <c r="FM563"/>
      <c r="FN563"/>
      <c r="FO563"/>
      <c r="FP563"/>
      <c r="FQ563"/>
      <c r="FR563"/>
      <c r="FS563"/>
      <c r="FT563"/>
      <c r="FU563"/>
      <c r="FV563"/>
      <c r="FW563"/>
      <c r="FX563"/>
      <c r="FY563"/>
      <c r="FZ563"/>
      <c r="GA563"/>
      <c r="GB563"/>
      <c r="GC563"/>
      <c r="GD563"/>
      <c r="GE563"/>
      <c r="GF563"/>
      <c r="GG563"/>
      <c r="GH563"/>
      <c r="GI563"/>
      <c r="GJ563"/>
      <c r="GK563"/>
      <c r="GL563"/>
      <c r="GM563"/>
      <c r="GN563"/>
      <c r="GO563"/>
      <c r="GP563"/>
      <c r="GQ563"/>
      <c r="GR563"/>
      <c r="GS563"/>
      <c r="GT563"/>
      <c r="GU563"/>
      <c r="GV563"/>
      <c r="GW563"/>
      <c r="GX563"/>
    </row>
    <row r="564" spans="1:206" s="233" customFormat="1" x14ac:dyDescent="0.25">
      <c r="A564" s="31" t="s">
        <v>2387</v>
      </c>
      <c r="B564" s="275" t="s">
        <v>345</v>
      </c>
      <c r="C564" s="9" t="s">
        <v>2388</v>
      </c>
      <c r="D564" s="9" t="s">
        <v>25</v>
      </c>
      <c r="E564" s="276"/>
      <c r="F564" s="9"/>
      <c r="G564" s="9"/>
      <c r="H564" s="9"/>
      <c r="I564" s="9"/>
      <c r="J564" s="9"/>
      <c r="K564" s="9"/>
      <c r="L564" s="275"/>
      <c r="M564" s="9"/>
      <c r="N564" s="277"/>
      <c r="O564" s="277"/>
      <c r="P564" s="278"/>
      <c r="Q564" s="279" t="s">
        <v>4</v>
      </c>
      <c r="R564" s="280"/>
      <c r="S564" s="277"/>
      <c r="T564" s="281"/>
      <c r="U564" s="9"/>
      <c r="V564" s="9"/>
      <c r="W564" s="9"/>
      <c r="X564" s="9"/>
      <c r="Y564" s="9"/>
      <c r="Z564" s="9"/>
      <c r="AA564" s="9"/>
      <c r="AB564" s="9"/>
      <c r="AC564" s="9"/>
      <c r="AD564" s="9"/>
      <c r="AE564" s="9"/>
      <c r="AF564" s="9"/>
      <c r="AG564" s="9"/>
      <c r="AH564" s="9"/>
      <c r="AI564" s="282"/>
      <c r="AJ564" s="31"/>
      <c r="AK564" s="275"/>
      <c r="AL564" s="280"/>
      <c r="AM564"/>
      <c r="AN564"/>
      <c r="AO564"/>
      <c r="AP564"/>
      <c r="AQ564"/>
      <c r="AR564"/>
      <c r="AS564"/>
      <c r="AT564"/>
      <c r="AU564"/>
      <c r="AV564"/>
      <c r="AW564"/>
      <c r="AX564"/>
      <c r="AY564"/>
      <c r="AZ564"/>
      <c r="BA564"/>
      <c r="BB564"/>
      <c r="BC564"/>
      <c r="BD564"/>
      <c r="BE564"/>
      <c r="BF564"/>
      <c r="BG564"/>
      <c r="BH564"/>
      <c r="BI564"/>
      <c r="BJ564"/>
      <c r="BK564"/>
      <c r="BL564"/>
      <c r="BM564"/>
      <c r="BN564"/>
      <c r="BO564"/>
      <c r="BP564"/>
      <c r="BQ564"/>
      <c r="BR564"/>
      <c r="BS564"/>
      <c r="BT564"/>
      <c r="BU564"/>
      <c r="BV564"/>
      <c r="BW564"/>
      <c r="BX564"/>
      <c r="BY564"/>
      <c r="BZ564"/>
      <c r="CA564"/>
      <c r="CB564"/>
      <c r="CC564"/>
      <c r="CD564"/>
      <c r="CE564"/>
      <c r="CF564"/>
      <c r="CG564"/>
      <c r="CH564"/>
      <c r="CI564"/>
      <c r="CJ564"/>
      <c r="CK564"/>
      <c r="CL564"/>
      <c r="CM564"/>
      <c r="CN564"/>
      <c r="CO564"/>
      <c r="CP564"/>
      <c r="CQ564"/>
      <c r="CR564"/>
      <c r="CS564"/>
      <c r="CT564"/>
      <c r="CU564"/>
      <c r="CV564"/>
      <c r="CW564"/>
      <c r="CX564"/>
      <c r="CY564"/>
      <c r="CZ564"/>
      <c r="DA564"/>
      <c r="DB564"/>
      <c r="DC564"/>
      <c r="DD564"/>
      <c r="DE564"/>
      <c r="DF564"/>
      <c r="DG564"/>
      <c r="DH564"/>
      <c r="DI564"/>
      <c r="DJ564"/>
      <c r="DK564"/>
      <c r="DL564"/>
      <c r="DM564"/>
      <c r="DN564"/>
      <c r="DO564"/>
      <c r="DP564"/>
      <c r="DQ564"/>
      <c r="DR564"/>
      <c r="DS564"/>
      <c r="DT564"/>
      <c r="DU564"/>
      <c r="DV564"/>
      <c r="DW564"/>
      <c r="DX564"/>
      <c r="DY564"/>
      <c r="DZ564"/>
      <c r="EA564"/>
      <c r="EB564"/>
      <c r="EC564"/>
      <c r="ED564"/>
      <c r="EE564"/>
      <c r="EF564"/>
      <c r="EG564"/>
      <c r="EH564"/>
      <c r="EI564"/>
      <c r="EJ564"/>
      <c r="EK564"/>
      <c r="EL564"/>
      <c r="EM564"/>
      <c r="EN564"/>
      <c r="EO564"/>
      <c r="EP564"/>
      <c r="EQ564"/>
      <c r="ER564"/>
      <c r="ES564"/>
      <c r="ET564"/>
      <c r="EU564"/>
      <c r="EV564"/>
      <c r="EW564"/>
      <c r="EX564"/>
      <c r="EY564"/>
      <c r="EZ564"/>
      <c r="FA564"/>
      <c r="FB564"/>
      <c r="FC564"/>
      <c r="FD564"/>
      <c r="FE564"/>
      <c r="FF564"/>
      <c r="FG564"/>
      <c r="FH564"/>
      <c r="FI564"/>
      <c r="FJ564"/>
      <c r="FK564"/>
      <c r="FL564"/>
      <c r="FM564"/>
      <c r="FN564"/>
      <c r="FO564"/>
      <c r="FP564"/>
      <c r="FQ564"/>
      <c r="FR564"/>
      <c r="FS564"/>
      <c r="FT564"/>
      <c r="FU564"/>
      <c r="FV564"/>
      <c r="FW564"/>
      <c r="FX564"/>
      <c r="FY564"/>
      <c r="FZ564"/>
      <c r="GA564"/>
      <c r="GB564"/>
      <c r="GC564"/>
      <c r="GD564"/>
      <c r="GE564"/>
      <c r="GF564"/>
      <c r="GG564"/>
      <c r="GH564"/>
      <c r="GI564"/>
      <c r="GJ564"/>
      <c r="GK564"/>
      <c r="GL564"/>
      <c r="GM564"/>
      <c r="GN564"/>
      <c r="GO564"/>
      <c r="GP564"/>
      <c r="GQ564"/>
      <c r="GR564"/>
      <c r="GS564"/>
      <c r="GT564"/>
      <c r="GU564"/>
      <c r="GV564"/>
      <c r="GW564"/>
      <c r="GX564"/>
    </row>
    <row r="565" spans="1:206" s="233" customFormat="1" x14ac:dyDescent="0.25">
      <c r="A565" s="31" t="s">
        <v>1717</v>
      </c>
      <c r="B565" s="275" t="s">
        <v>379</v>
      </c>
      <c r="C565" s="9" t="s">
        <v>1959</v>
      </c>
      <c r="D565" s="9" t="s">
        <v>15</v>
      </c>
      <c r="E565" s="276"/>
      <c r="F565" s="9"/>
      <c r="G565" s="9"/>
      <c r="H565" s="9"/>
      <c r="I565" s="9">
        <v>20</v>
      </c>
      <c r="J565" s="9">
        <v>6</v>
      </c>
      <c r="K565" s="9"/>
      <c r="L565" s="275"/>
      <c r="M565" s="9"/>
      <c r="N565" s="277"/>
      <c r="O565" s="277"/>
      <c r="P565" s="278">
        <v>0</v>
      </c>
      <c r="Q565" s="279" t="s">
        <v>4</v>
      </c>
      <c r="R565" s="280"/>
      <c r="S565" s="277"/>
      <c r="T565" s="281"/>
      <c r="U565" s="9"/>
      <c r="V565" s="9"/>
      <c r="W565" s="9"/>
      <c r="X565" s="9">
        <v>2</v>
      </c>
      <c r="Y565" s="9"/>
      <c r="Z565" s="9">
        <v>2</v>
      </c>
      <c r="AA565" s="9"/>
      <c r="AB565" s="9"/>
      <c r="AC565" s="9"/>
      <c r="AD565" s="9"/>
      <c r="AE565" s="9"/>
      <c r="AF565" s="9"/>
      <c r="AG565" s="9"/>
      <c r="AH565" s="9"/>
      <c r="AI565" s="282"/>
      <c r="AJ565" s="31" t="s">
        <v>2099</v>
      </c>
      <c r="AK565" s="275"/>
      <c r="AL565" s="280"/>
      <c r="AM565"/>
      <c r="AN565"/>
      <c r="AO565"/>
      <c r="AP565"/>
      <c r="AQ565"/>
      <c r="AR565"/>
      <c r="AS565"/>
      <c r="AT565"/>
      <c r="AU565"/>
      <c r="AV565"/>
      <c r="AW565"/>
      <c r="AX565"/>
      <c r="AY565"/>
      <c r="AZ565"/>
      <c r="BA565"/>
      <c r="BB565"/>
      <c r="BC565"/>
      <c r="BD565"/>
      <c r="BE565"/>
      <c r="BF565"/>
      <c r="BG565"/>
      <c r="BH565"/>
      <c r="BI565"/>
      <c r="BJ565"/>
      <c r="BK565"/>
      <c r="BL565"/>
      <c r="BM565"/>
      <c r="BN565"/>
      <c r="BO565"/>
      <c r="BP565"/>
      <c r="BQ565"/>
      <c r="BR565"/>
      <c r="BS565"/>
      <c r="BT565"/>
      <c r="BU565"/>
      <c r="BV565"/>
      <c r="BW565"/>
      <c r="BX565"/>
      <c r="BY565"/>
      <c r="BZ565"/>
      <c r="CA565"/>
      <c r="CB565"/>
      <c r="CC565"/>
      <c r="CD565"/>
      <c r="CE565"/>
      <c r="CF565"/>
      <c r="CG565"/>
      <c r="CH565"/>
      <c r="CI565"/>
      <c r="CJ565"/>
      <c r="CK565"/>
      <c r="CL565"/>
      <c r="CM565"/>
      <c r="CN565"/>
      <c r="CO565"/>
      <c r="CP565"/>
      <c r="CQ565"/>
      <c r="CR565"/>
      <c r="CS565"/>
      <c r="CT565"/>
      <c r="CU565"/>
      <c r="CV565"/>
      <c r="CW565"/>
      <c r="CX565"/>
      <c r="CY565"/>
      <c r="CZ565"/>
      <c r="DA565"/>
      <c r="DB565"/>
      <c r="DC565"/>
      <c r="DD565"/>
      <c r="DE565"/>
      <c r="DF565"/>
      <c r="DG565"/>
      <c r="DH565"/>
      <c r="DI565"/>
      <c r="DJ565"/>
      <c r="DK565"/>
      <c r="DL565"/>
      <c r="DM565"/>
      <c r="DN565"/>
      <c r="DO565"/>
      <c r="DP565"/>
      <c r="DQ565"/>
      <c r="DR565"/>
      <c r="DS565"/>
      <c r="DT565"/>
      <c r="DU565"/>
      <c r="DV565"/>
      <c r="DW565"/>
      <c r="DX565"/>
      <c r="DY565"/>
      <c r="DZ565"/>
      <c r="EA565"/>
      <c r="EB565"/>
      <c r="EC565"/>
      <c r="ED565"/>
      <c r="EE565"/>
      <c r="EF565"/>
      <c r="EG565"/>
      <c r="EH565"/>
      <c r="EI565"/>
      <c r="EJ565"/>
      <c r="EK565"/>
      <c r="EL565"/>
      <c r="EM565"/>
      <c r="EN565"/>
      <c r="EO565"/>
      <c r="EP565"/>
      <c r="EQ565"/>
      <c r="ER565"/>
      <c r="ES565"/>
      <c r="ET565"/>
      <c r="EU565"/>
      <c r="EV565"/>
      <c r="EW565"/>
      <c r="EX565"/>
      <c r="EY565"/>
      <c r="EZ565"/>
      <c r="FA565"/>
      <c r="FB565"/>
      <c r="FC565"/>
      <c r="FD565"/>
      <c r="FE565"/>
      <c r="FF565"/>
      <c r="FG565"/>
      <c r="FH565"/>
      <c r="FI565"/>
      <c r="FJ565"/>
      <c r="FK565"/>
      <c r="FL565"/>
      <c r="FM565"/>
      <c r="FN565"/>
      <c r="FO565"/>
      <c r="FP565"/>
      <c r="FQ565"/>
      <c r="FR565"/>
      <c r="FS565"/>
      <c r="FT565"/>
      <c r="FU565"/>
      <c r="FV565"/>
      <c r="FW565"/>
      <c r="FX565"/>
      <c r="FY565"/>
      <c r="FZ565"/>
      <c r="GA565"/>
      <c r="GB565"/>
      <c r="GC565"/>
      <c r="GD565"/>
      <c r="GE565"/>
      <c r="GF565"/>
      <c r="GG565"/>
      <c r="GH565"/>
      <c r="GI565"/>
      <c r="GJ565"/>
      <c r="GK565"/>
      <c r="GL565"/>
      <c r="GM565"/>
      <c r="GN565"/>
      <c r="GO565"/>
      <c r="GP565"/>
      <c r="GQ565"/>
      <c r="GR565"/>
      <c r="GS565"/>
      <c r="GT565"/>
      <c r="GU565"/>
      <c r="GV565"/>
      <c r="GW565"/>
      <c r="GX565"/>
    </row>
    <row r="566" spans="1:206" s="233" customFormat="1" x14ac:dyDescent="0.25">
      <c r="A566" s="31" t="s">
        <v>1718</v>
      </c>
      <c r="B566" s="275" t="s">
        <v>345</v>
      </c>
      <c r="C566" s="9" t="s">
        <v>1960</v>
      </c>
      <c r="D566" s="9" t="s">
        <v>15</v>
      </c>
      <c r="E566" s="276"/>
      <c r="F566" s="9"/>
      <c r="G566" s="9"/>
      <c r="H566" s="9"/>
      <c r="I566" s="9"/>
      <c r="J566" s="9"/>
      <c r="K566" s="9"/>
      <c r="L566" s="275"/>
      <c r="M566" s="9"/>
      <c r="N566" s="277"/>
      <c r="O566" s="277"/>
      <c r="P566" s="278">
        <v>0</v>
      </c>
      <c r="Q566" s="279" t="s">
        <v>4</v>
      </c>
      <c r="R566" s="280"/>
      <c r="S566" s="277"/>
      <c r="T566" s="281"/>
      <c r="U566" s="9"/>
      <c r="V566" s="9">
        <v>2</v>
      </c>
      <c r="W566" s="9"/>
      <c r="X566" s="9"/>
      <c r="Y566" s="9"/>
      <c r="Z566" s="9"/>
      <c r="AA566" s="9"/>
      <c r="AB566" s="9"/>
      <c r="AC566" s="9"/>
      <c r="AD566" s="9"/>
      <c r="AE566" s="9"/>
      <c r="AF566" s="9"/>
      <c r="AG566" s="9"/>
      <c r="AH566" s="9"/>
      <c r="AI566" s="282"/>
      <c r="AJ566" s="31" t="s">
        <v>2093</v>
      </c>
      <c r="AK566" s="275" t="s">
        <v>2091</v>
      </c>
      <c r="AL566" s="280"/>
      <c r="AM566"/>
      <c r="AN566"/>
      <c r="AO566"/>
      <c r="AP566"/>
      <c r="AQ566"/>
      <c r="AR566"/>
      <c r="AS566"/>
      <c r="AT566"/>
      <c r="AU566"/>
      <c r="AV566"/>
      <c r="AW566"/>
      <c r="AX566"/>
      <c r="AY566"/>
      <c r="AZ566"/>
      <c r="BA566"/>
      <c r="BB566"/>
      <c r="BC566"/>
      <c r="BD566"/>
      <c r="BE566"/>
      <c r="BF566"/>
      <c r="BG566"/>
      <c r="BH566"/>
      <c r="BI566"/>
      <c r="BJ566"/>
      <c r="BK566"/>
      <c r="BL566"/>
      <c r="BM566"/>
      <c r="BN566"/>
      <c r="BO566"/>
      <c r="BP566"/>
      <c r="BQ566"/>
      <c r="BR566"/>
      <c r="BS566"/>
      <c r="BT566"/>
      <c r="BU566"/>
      <c r="BV566"/>
      <c r="BW566"/>
      <c r="BX566"/>
      <c r="BY566"/>
      <c r="BZ566"/>
      <c r="CA566"/>
      <c r="CB566"/>
      <c r="CC566"/>
      <c r="CD566"/>
      <c r="CE566"/>
      <c r="CF566"/>
      <c r="CG566"/>
      <c r="CH566"/>
      <c r="CI566"/>
      <c r="CJ566"/>
      <c r="CK566"/>
      <c r="CL566"/>
      <c r="CM566"/>
      <c r="CN566"/>
      <c r="CO566"/>
      <c r="CP566"/>
      <c r="CQ566"/>
      <c r="CR566"/>
      <c r="CS566"/>
      <c r="CT566"/>
      <c r="CU566"/>
      <c r="CV566"/>
      <c r="CW566"/>
      <c r="CX566"/>
      <c r="CY566"/>
      <c r="CZ566"/>
      <c r="DA566"/>
      <c r="DB566"/>
      <c r="DC566"/>
      <c r="DD566"/>
      <c r="DE566"/>
      <c r="DF566"/>
      <c r="DG566"/>
      <c r="DH566"/>
      <c r="DI566"/>
      <c r="DJ566"/>
      <c r="DK566"/>
      <c r="DL566"/>
      <c r="DM566"/>
      <c r="DN566"/>
      <c r="DO566"/>
      <c r="DP566"/>
      <c r="DQ566"/>
      <c r="DR566"/>
      <c r="DS566"/>
      <c r="DT566"/>
      <c r="DU566"/>
      <c r="DV566"/>
      <c r="DW566"/>
      <c r="DX566"/>
      <c r="DY566"/>
      <c r="DZ566"/>
      <c r="EA566"/>
      <c r="EB566"/>
      <c r="EC566"/>
      <c r="ED566"/>
      <c r="EE566"/>
      <c r="EF566"/>
      <c r="EG566"/>
      <c r="EH566"/>
      <c r="EI566"/>
      <c r="EJ566"/>
      <c r="EK566"/>
      <c r="EL566"/>
      <c r="EM566"/>
      <c r="EN566"/>
      <c r="EO566"/>
      <c r="EP566"/>
      <c r="EQ566"/>
      <c r="ER566"/>
      <c r="ES566"/>
      <c r="ET566"/>
      <c r="EU566"/>
      <c r="EV566"/>
      <c r="EW566"/>
      <c r="EX566"/>
      <c r="EY566"/>
      <c r="EZ566"/>
      <c r="FA566"/>
      <c r="FB566"/>
      <c r="FC566"/>
      <c r="FD566"/>
      <c r="FE566"/>
      <c r="FF566"/>
      <c r="FG566"/>
      <c r="FH566"/>
      <c r="FI566"/>
      <c r="FJ566"/>
      <c r="FK566"/>
      <c r="FL566"/>
      <c r="FM566"/>
      <c r="FN566"/>
      <c r="FO566"/>
      <c r="FP566"/>
      <c r="FQ566"/>
      <c r="FR566"/>
      <c r="FS566"/>
      <c r="FT566"/>
      <c r="FU566"/>
      <c r="FV566"/>
      <c r="FW566"/>
      <c r="FX566"/>
      <c r="FY566"/>
      <c r="FZ566"/>
      <c r="GA566"/>
      <c r="GB566"/>
      <c r="GC566"/>
      <c r="GD566"/>
      <c r="GE566"/>
      <c r="GF566"/>
      <c r="GG566"/>
      <c r="GH566"/>
      <c r="GI566"/>
      <c r="GJ566"/>
      <c r="GK566"/>
      <c r="GL566"/>
      <c r="GM566"/>
      <c r="GN566"/>
      <c r="GO566"/>
      <c r="GP566"/>
      <c r="GQ566"/>
      <c r="GR566"/>
      <c r="GS566"/>
      <c r="GT566"/>
      <c r="GU566"/>
      <c r="GV566"/>
      <c r="GW566"/>
      <c r="GX566"/>
    </row>
    <row r="567" spans="1:206" s="233" customFormat="1" x14ac:dyDescent="0.25">
      <c r="A567" s="31" t="s">
        <v>1719</v>
      </c>
      <c r="B567" s="275" t="s">
        <v>273</v>
      </c>
      <c r="C567" s="9" t="s">
        <v>1961</v>
      </c>
      <c r="D567" s="9" t="s">
        <v>15</v>
      </c>
      <c r="E567" s="276"/>
      <c r="F567" s="9"/>
      <c r="G567" s="9"/>
      <c r="H567" s="9"/>
      <c r="I567" s="9"/>
      <c r="J567" s="9"/>
      <c r="K567" s="9"/>
      <c r="L567" s="275"/>
      <c r="M567" s="9"/>
      <c r="N567" s="277"/>
      <c r="O567" s="277"/>
      <c r="P567" s="278">
        <v>0</v>
      </c>
      <c r="Q567" s="279" t="s">
        <v>4</v>
      </c>
      <c r="R567" s="280"/>
      <c r="S567" s="277"/>
      <c r="T567" s="281"/>
      <c r="U567" s="9"/>
      <c r="V567" s="9">
        <v>2</v>
      </c>
      <c r="W567" s="9"/>
      <c r="X567" s="9"/>
      <c r="Y567" s="9"/>
      <c r="Z567" s="9"/>
      <c r="AA567" s="9"/>
      <c r="AB567" s="9"/>
      <c r="AC567" s="9"/>
      <c r="AD567" s="9"/>
      <c r="AE567" s="9"/>
      <c r="AF567" s="9"/>
      <c r="AG567" s="9"/>
      <c r="AH567" s="9"/>
      <c r="AI567" s="282"/>
      <c r="AJ567" s="31" t="s">
        <v>2093</v>
      </c>
      <c r="AK567" s="275"/>
      <c r="AL567" s="280"/>
      <c r="AM567"/>
      <c r="AN567"/>
      <c r="AO567"/>
      <c r="AP567"/>
      <c r="AQ567"/>
      <c r="AR567"/>
      <c r="AS567"/>
      <c r="AT567"/>
      <c r="AU567"/>
      <c r="AV567"/>
      <c r="AW567"/>
      <c r="AX567"/>
      <c r="AY567"/>
      <c r="AZ567"/>
      <c r="BA567"/>
      <c r="BB567"/>
      <c r="BC567"/>
      <c r="BD567"/>
      <c r="BE567"/>
      <c r="BF567"/>
      <c r="BG567"/>
      <c r="BH567"/>
      <c r="BI567"/>
      <c r="BJ567"/>
      <c r="BK567"/>
      <c r="BL567"/>
      <c r="BM567"/>
      <c r="BN567"/>
      <c r="BO567"/>
      <c r="BP567"/>
      <c r="BQ567"/>
      <c r="BR567"/>
      <c r="BS567"/>
      <c r="BT567"/>
      <c r="BU567"/>
      <c r="BV567"/>
      <c r="BW567"/>
      <c r="BX567"/>
      <c r="BY567"/>
      <c r="BZ567"/>
      <c r="CA567"/>
      <c r="CB567"/>
      <c r="CC567"/>
      <c r="CD567"/>
      <c r="CE567"/>
      <c r="CF567"/>
      <c r="CG567"/>
      <c r="CH567"/>
      <c r="CI567"/>
      <c r="CJ567"/>
      <c r="CK567"/>
      <c r="CL567"/>
      <c r="CM567"/>
      <c r="CN567"/>
      <c r="CO567"/>
      <c r="CP567"/>
      <c r="CQ567"/>
      <c r="CR567"/>
      <c r="CS567"/>
      <c r="CT567"/>
      <c r="CU567"/>
      <c r="CV567"/>
      <c r="CW567"/>
      <c r="CX567"/>
      <c r="CY567"/>
      <c r="CZ567"/>
      <c r="DA567"/>
      <c r="DB567"/>
      <c r="DC567"/>
      <c r="DD567"/>
      <c r="DE567"/>
      <c r="DF567"/>
      <c r="DG567"/>
      <c r="DH567"/>
      <c r="DI567"/>
      <c r="DJ567"/>
      <c r="DK567"/>
      <c r="DL567"/>
      <c r="DM567"/>
      <c r="DN567"/>
      <c r="DO567"/>
      <c r="DP567"/>
      <c r="DQ567"/>
      <c r="DR567"/>
      <c r="DS567"/>
      <c r="DT567"/>
      <c r="DU567"/>
      <c r="DV567"/>
      <c r="DW567"/>
      <c r="DX567"/>
      <c r="DY567"/>
      <c r="DZ567"/>
      <c r="EA567"/>
      <c r="EB567"/>
      <c r="EC567"/>
      <c r="ED567"/>
      <c r="EE567"/>
      <c r="EF567"/>
      <c r="EG567"/>
      <c r="EH567"/>
      <c r="EI567"/>
      <c r="EJ567"/>
      <c r="EK567"/>
      <c r="EL567"/>
      <c r="EM567"/>
      <c r="EN567"/>
      <c r="EO567"/>
      <c r="EP567"/>
      <c r="EQ567"/>
      <c r="ER567"/>
      <c r="ES567"/>
      <c r="ET567"/>
      <c r="EU567"/>
      <c r="EV567"/>
      <c r="EW567"/>
      <c r="EX567"/>
      <c r="EY567"/>
      <c r="EZ567"/>
      <c r="FA567"/>
      <c r="FB567"/>
      <c r="FC567"/>
      <c r="FD567"/>
      <c r="FE567"/>
      <c r="FF567"/>
      <c r="FG567"/>
      <c r="FH567"/>
      <c r="FI567"/>
      <c r="FJ567"/>
      <c r="FK567"/>
      <c r="FL567"/>
      <c r="FM567"/>
      <c r="FN567"/>
      <c r="FO567"/>
      <c r="FP567"/>
      <c r="FQ567"/>
      <c r="FR567"/>
      <c r="FS567"/>
      <c r="FT567"/>
      <c r="FU567"/>
      <c r="FV567"/>
      <c r="FW567"/>
      <c r="FX567"/>
      <c r="FY567"/>
      <c r="FZ567"/>
      <c r="GA567"/>
      <c r="GB567"/>
      <c r="GC567"/>
      <c r="GD567"/>
      <c r="GE567"/>
      <c r="GF567"/>
      <c r="GG567"/>
      <c r="GH567"/>
      <c r="GI567"/>
      <c r="GJ567"/>
      <c r="GK567"/>
      <c r="GL567"/>
      <c r="GM567"/>
      <c r="GN567"/>
      <c r="GO567"/>
      <c r="GP567"/>
      <c r="GQ567"/>
      <c r="GR567"/>
      <c r="GS567"/>
      <c r="GT567"/>
      <c r="GU567"/>
      <c r="GV567"/>
      <c r="GW567"/>
      <c r="GX567"/>
    </row>
    <row r="568" spans="1:206" s="233" customFormat="1" x14ac:dyDescent="0.25">
      <c r="A568" s="31" t="s">
        <v>1720</v>
      </c>
      <c r="B568" s="275" t="s">
        <v>307</v>
      </c>
      <c r="C568" s="9" t="s">
        <v>1962</v>
      </c>
      <c r="D568" s="9" t="s">
        <v>15</v>
      </c>
      <c r="E568" s="276"/>
      <c r="F568" s="9"/>
      <c r="G568" s="9"/>
      <c r="H568" s="9"/>
      <c r="I568" s="9"/>
      <c r="J568" s="9"/>
      <c r="K568" s="9"/>
      <c r="L568" s="275"/>
      <c r="M568" s="9"/>
      <c r="N568" s="277"/>
      <c r="O568" s="277"/>
      <c r="P568" s="278">
        <v>0</v>
      </c>
      <c r="Q568" s="279" t="s">
        <v>4</v>
      </c>
      <c r="R568" s="280"/>
      <c r="S568" s="277"/>
      <c r="T568" s="281"/>
      <c r="U568" s="9"/>
      <c r="V568" s="9">
        <v>2</v>
      </c>
      <c r="W568" s="9"/>
      <c r="X568" s="9"/>
      <c r="Y568" s="9"/>
      <c r="Z568" s="9"/>
      <c r="AA568" s="9"/>
      <c r="AB568" s="9"/>
      <c r="AC568" s="9"/>
      <c r="AD568" s="9"/>
      <c r="AE568" s="9"/>
      <c r="AF568" s="9"/>
      <c r="AG568" s="9"/>
      <c r="AH568" s="9"/>
      <c r="AI568" s="282"/>
      <c r="AJ568" s="31" t="s">
        <v>2093</v>
      </c>
      <c r="AK568" s="275"/>
      <c r="AL568" s="280"/>
      <c r="AM568"/>
      <c r="AN568"/>
      <c r="AO568"/>
      <c r="AP568"/>
      <c r="AQ568"/>
      <c r="AR568"/>
      <c r="AS568"/>
      <c r="AT568"/>
      <c r="AU568"/>
      <c r="AV568"/>
      <c r="AW568"/>
      <c r="AX568"/>
      <c r="AY568"/>
      <c r="AZ568"/>
      <c r="BA568"/>
      <c r="BB568"/>
      <c r="BC568"/>
      <c r="BD568"/>
      <c r="BE568"/>
      <c r="BF568"/>
      <c r="BG568"/>
      <c r="BH568"/>
      <c r="BI568"/>
      <c r="BJ568"/>
      <c r="BK568"/>
      <c r="BL568"/>
      <c r="BM568"/>
      <c r="BN568"/>
      <c r="BO568"/>
      <c r="BP568"/>
      <c r="BQ568"/>
      <c r="BR568"/>
      <c r="BS568"/>
      <c r="BT568"/>
      <c r="BU568"/>
      <c r="BV568"/>
      <c r="BW568"/>
      <c r="BX568"/>
      <c r="BY568"/>
      <c r="BZ568"/>
      <c r="CA568"/>
      <c r="CB568"/>
      <c r="CC568"/>
      <c r="CD568"/>
      <c r="CE568"/>
      <c r="CF568"/>
      <c r="CG568"/>
      <c r="CH568"/>
      <c r="CI568"/>
      <c r="CJ568"/>
      <c r="CK568"/>
      <c r="CL568"/>
      <c r="CM568"/>
      <c r="CN568"/>
      <c r="CO568"/>
      <c r="CP568"/>
      <c r="CQ568"/>
      <c r="CR568"/>
      <c r="CS568"/>
      <c r="CT568"/>
      <c r="CU568"/>
      <c r="CV568"/>
      <c r="CW568"/>
      <c r="CX568"/>
      <c r="CY568"/>
      <c r="CZ568"/>
      <c r="DA568"/>
      <c r="DB568"/>
      <c r="DC568"/>
      <c r="DD568"/>
      <c r="DE568"/>
      <c r="DF568"/>
      <c r="DG568"/>
      <c r="DH568"/>
      <c r="DI568"/>
      <c r="DJ568"/>
      <c r="DK568"/>
      <c r="DL568"/>
      <c r="DM568"/>
      <c r="DN568"/>
      <c r="DO568"/>
      <c r="DP568"/>
      <c r="DQ568"/>
      <c r="DR568"/>
      <c r="DS568"/>
      <c r="DT568"/>
      <c r="DU568"/>
      <c r="DV568"/>
      <c r="DW568"/>
      <c r="DX568"/>
      <c r="DY568"/>
      <c r="DZ568"/>
      <c r="EA568"/>
      <c r="EB568"/>
      <c r="EC568"/>
      <c r="ED568"/>
      <c r="EE568"/>
      <c r="EF568"/>
      <c r="EG568"/>
      <c r="EH568"/>
      <c r="EI568"/>
      <c r="EJ568"/>
      <c r="EK568"/>
      <c r="EL568"/>
      <c r="EM568"/>
      <c r="EN568"/>
      <c r="EO568"/>
      <c r="EP568"/>
      <c r="EQ568"/>
      <c r="ER568"/>
      <c r="ES568"/>
      <c r="ET568"/>
      <c r="EU568"/>
      <c r="EV568"/>
      <c r="EW568"/>
      <c r="EX568"/>
      <c r="EY568"/>
      <c r="EZ568"/>
      <c r="FA568"/>
      <c r="FB568"/>
      <c r="FC568"/>
      <c r="FD568"/>
      <c r="FE568"/>
      <c r="FF568"/>
      <c r="FG568"/>
      <c r="FH568"/>
      <c r="FI568"/>
      <c r="FJ568"/>
      <c r="FK568"/>
      <c r="FL568"/>
      <c r="FM568"/>
      <c r="FN568"/>
      <c r="FO568"/>
      <c r="FP568"/>
      <c r="FQ568"/>
      <c r="FR568"/>
      <c r="FS568"/>
      <c r="FT568"/>
      <c r="FU568"/>
      <c r="FV568"/>
      <c r="FW568"/>
      <c r="FX568"/>
      <c r="FY568"/>
      <c r="FZ568"/>
      <c r="GA568"/>
      <c r="GB568"/>
      <c r="GC568"/>
      <c r="GD568"/>
      <c r="GE568"/>
      <c r="GF568"/>
      <c r="GG568"/>
      <c r="GH568"/>
      <c r="GI568"/>
      <c r="GJ568"/>
      <c r="GK568"/>
      <c r="GL568"/>
      <c r="GM568"/>
      <c r="GN568"/>
      <c r="GO568"/>
      <c r="GP568"/>
      <c r="GQ568"/>
      <c r="GR568"/>
      <c r="GS568"/>
      <c r="GT568"/>
      <c r="GU568"/>
      <c r="GV568"/>
      <c r="GW568"/>
      <c r="GX568"/>
    </row>
    <row r="569" spans="1:206" s="233" customFormat="1" x14ac:dyDescent="0.25">
      <c r="A569" s="31" t="s">
        <v>699</v>
      </c>
      <c r="B569" s="275" t="s">
        <v>396</v>
      </c>
      <c r="C569" s="9" t="s">
        <v>1133</v>
      </c>
      <c r="D569" s="9"/>
      <c r="E569" s="276"/>
      <c r="F569" s="9"/>
      <c r="G569" s="9"/>
      <c r="H569" s="9"/>
      <c r="I569" s="9"/>
      <c r="J569" s="9"/>
      <c r="K569" s="9"/>
      <c r="L569" s="275"/>
      <c r="M569" s="9"/>
      <c r="N569" s="277"/>
      <c r="O569" s="277"/>
      <c r="P569" s="278"/>
      <c r="Q569" s="279">
        <v>46541</v>
      </c>
      <c r="R569" s="280"/>
      <c r="S569" s="277"/>
      <c r="T569" s="281"/>
      <c r="U569" s="9"/>
      <c r="V569" s="9"/>
      <c r="W569" s="9"/>
      <c r="X569" s="9"/>
      <c r="Y569" s="9"/>
      <c r="Z569" s="9"/>
      <c r="AA569" s="9"/>
      <c r="AB569" s="9"/>
      <c r="AC569" s="9"/>
      <c r="AD569" s="9"/>
      <c r="AE569" s="9"/>
      <c r="AF569" s="9"/>
      <c r="AG569" s="9"/>
      <c r="AH569" s="9"/>
      <c r="AI569" s="282"/>
      <c r="AJ569" s="31" t="s">
        <v>912</v>
      </c>
      <c r="AK569" s="275"/>
      <c r="AL569" s="280"/>
      <c r="AM569"/>
      <c r="AN569"/>
      <c r="AO569"/>
      <c r="AP569"/>
      <c r="AQ569"/>
      <c r="AR569"/>
      <c r="AS569"/>
      <c r="AT569"/>
      <c r="AU569"/>
      <c r="AV569"/>
      <c r="AW569"/>
      <c r="AX569"/>
      <c r="AY569"/>
      <c r="AZ569"/>
      <c r="BA569"/>
      <c r="BB569"/>
      <c r="BC569"/>
      <c r="BD569"/>
      <c r="BE569"/>
      <c r="BF569"/>
      <c r="BG569"/>
      <c r="BH569"/>
      <c r="BI569"/>
      <c r="BJ569"/>
      <c r="BK569"/>
      <c r="BL569"/>
      <c r="BM569"/>
      <c r="BN569"/>
      <c r="BO569"/>
      <c r="BP569"/>
      <c r="BQ569"/>
      <c r="BR569"/>
      <c r="BS569"/>
      <c r="BT569"/>
      <c r="BU569"/>
      <c r="BV569"/>
      <c r="BW569"/>
      <c r="BX569"/>
      <c r="BY569"/>
      <c r="BZ569"/>
      <c r="CA569"/>
      <c r="CB569"/>
      <c r="CC569"/>
      <c r="CD569"/>
      <c r="CE569"/>
      <c r="CF569"/>
      <c r="CG569"/>
      <c r="CH569"/>
      <c r="CI569"/>
      <c r="CJ569"/>
      <c r="CK569"/>
      <c r="CL569"/>
      <c r="CM569"/>
      <c r="CN569"/>
      <c r="CO569"/>
      <c r="CP569"/>
      <c r="CQ569"/>
      <c r="CR569"/>
      <c r="CS569"/>
      <c r="CT569"/>
      <c r="CU569"/>
      <c r="CV569"/>
      <c r="CW569"/>
      <c r="CX569"/>
      <c r="CY569"/>
      <c r="CZ569"/>
      <c r="DA569"/>
      <c r="DB569"/>
      <c r="DC569"/>
      <c r="DD569"/>
      <c r="DE569"/>
      <c r="DF569"/>
      <c r="DG569"/>
      <c r="DH569"/>
      <c r="DI569"/>
      <c r="DJ569"/>
      <c r="DK569"/>
      <c r="DL569"/>
      <c r="DM569"/>
      <c r="DN569"/>
      <c r="DO569"/>
      <c r="DP569"/>
      <c r="DQ569"/>
      <c r="DR569"/>
      <c r="DS569"/>
      <c r="DT569"/>
      <c r="DU569"/>
      <c r="DV569"/>
      <c r="DW569"/>
      <c r="DX569"/>
      <c r="DY569"/>
      <c r="DZ569"/>
      <c r="EA569"/>
      <c r="EB569"/>
      <c r="EC569"/>
      <c r="ED569"/>
      <c r="EE569"/>
      <c r="EF569"/>
      <c r="EG569"/>
      <c r="EH569"/>
      <c r="EI569"/>
      <c r="EJ569"/>
      <c r="EK569"/>
      <c r="EL569"/>
      <c r="EM569"/>
      <c r="EN569"/>
      <c r="EO569"/>
      <c r="EP569"/>
      <c r="EQ569"/>
      <c r="ER569"/>
      <c r="ES569"/>
      <c r="ET569"/>
      <c r="EU569"/>
      <c r="EV569"/>
      <c r="EW569"/>
      <c r="EX569"/>
      <c r="EY569"/>
      <c r="EZ569"/>
      <c r="FA569"/>
      <c r="FB569"/>
      <c r="FC569"/>
      <c r="FD569"/>
      <c r="FE569"/>
      <c r="FF569"/>
      <c r="FG569"/>
      <c r="FH569"/>
      <c r="FI569"/>
      <c r="FJ569"/>
      <c r="FK569"/>
      <c r="FL569"/>
      <c r="FM569"/>
      <c r="FN569"/>
      <c r="FO569"/>
      <c r="FP569"/>
      <c r="FQ569"/>
      <c r="FR569"/>
      <c r="FS569"/>
      <c r="FT569"/>
      <c r="FU569"/>
      <c r="FV569"/>
      <c r="FW569"/>
      <c r="FX569"/>
      <c r="FY569"/>
      <c r="FZ569"/>
      <c r="GA569"/>
      <c r="GB569"/>
      <c r="GC569"/>
      <c r="GD569"/>
      <c r="GE569"/>
      <c r="GF569"/>
      <c r="GG569"/>
      <c r="GH569"/>
      <c r="GI569"/>
      <c r="GJ569"/>
      <c r="GK569"/>
      <c r="GL569"/>
      <c r="GM569"/>
      <c r="GN569"/>
      <c r="GO569"/>
      <c r="GP569"/>
      <c r="GQ569"/>
      <c r="GR569"/>
      <c r="GS569"/>
      <c r="GT569"/>
      <c r="GU569"/>
      <c r="GV569"/>
      <c r="GW569"/>
      <c r="GX569"/>
    </row>
    <row r="570" spans="1:206" s="233" customFormat="1" ht="45" x14ac:dyDescent="0.25">
      <c r="A570" s="31" t="s">
        <v>700</v>
      </c>
      <c r="B570" s="275" t="s">
        <v>348</v>
      </c>
      <c r="C570" s="9" t="s">
        <v>1134</v>
      </c>
      <c r="D570" s="9"/>
      <c r="E570" s="276"/>
      <c r="F570" s="9"/>
      <c r="G570" s="9"/>
      <c r="H570" s="9"/>
      <c r="I570" s="9"/>
      <c r="J570" s="9"/>
      <c r="K570" s="9"/>
      <c r="L570" s="275"/>
      <c r="M570" s="9"/>
      <c r="N570" s="277"/>
      <c r="O570" s="277"/>
      <c r="P570" s="278"/>
      <c r="Q570" s="279">
        <v>46112</v>
      </c>
      <c r="R570" s="280"/>
      <c r="S570" s="277"/>
      <c r="T570" s="281"/>
      <c r="U570" s="9"/>
      <c r="V570" s="9"/>
      <c r="W570" s="9"/>
      <c r="X570" s="9"/>
      <c r="Y570" s="9"/>
      <c r="Z570" s="9"/>
      <c r="AA570" s="9"/>
      <c r="AB570" s="9"/>
      <c r="AC570" s="9"/>
      <c r="AD570" s="9"/>
      <c r="AE570" s="9"/>
      <c r="AF570" s="9"/>
      <c r="AG570" s="9"/>
      <c r="AH570" s="9"/>
      <c r="AI570" s="282"/>
      <c r="AJ570" s="31" t="s">
        <v>896</v>
      </c>
      <c r="AK570" s="275"/>
      <c r="AL570" s="280"/>
      <c r="AM570"/>
      <c r="AN570"/>
      <c r="AO570"/>
      <c r="AP570"/>
      <c r="AQ570"/>
      <c r="AR570"/>
      <c r="AS570"/>
      <c r="AT570"/>
      <c r="AU570"/>
      <c r="AV570"/>
      <c r="AW570"/>
      <c r="AX570"/>
      <c r="AY570"/>
      <c r="AZ570"/>
      <c r="BA570"/>
      <c r="BB570"/>
      <c r="BC570"/>
      <c r="BD570"/>
      <c r="BE570"/>
      <c r="BF570"/>
      <c r="BG570"/>
      <c r="BH570"/>
      <c r="BI570"/>
      <c r="BJ570"/>
      <c r="BK570"/>
      <c r="BL570"/>
      <c r="BM570"/>
      <c r="BN570"/>
      <c r="BO570"/>
      <c r="BP570"/>
      <c r="BQ570"/>
      <c r="BR570"/>
      <c r="BS570"/>
      <c r="BT570"/>
      <c r="BU570"/>
      <c r="BV570"/>
      <c r="BW570"/>
      <c r="BX570"/>
      <c r="BY570"/>
      <c r="BZ570"/>
      <c r="CA570"/>
      <c r="CB570"/>
      <c r="CC570"/>
      <c r="CD570"/>
      <c r="CE570"/>
      <c r="CF570"/>
      <c r="CG570"/>
      <c r="CH570"/>
      <c r="CI570"/>
      <c r="CJ570"/>
      <c r="CK570"/>
      <c r="CL570"/>
      <c r="CM570"/>
      <c r="CN570"/>
      <c r="CO570"/>
      <c r="CP570"/>
      <c r="CQ570"/>
      <c r="CR570"/>
      <c r="CS570"/>
      <c r="CT570"/>
      <c r="CU570"/>
      <c r="CV570"/>
      <c r="CW570"/>
      <c r="CX570"/>
      <c r="CY570"/>
      <c r="CZ570"/>
      <c r="DA570"/>
      <c r="DB570"/>
      <c r="DC570"/>
      <c r="DD570"/>
      <c r="DE570"/>
      <c r="DF570"/>
      <c r="DG570"/>
      <c r="DH570"/>
      <c r="DI570"/>
      <c r="DJ570"/>
      <c r="DK570"/>
      <c r="DL570"/>
      <c r="DM570"/>
      <c r="DN570"/>
      <c r="DO570"/>
      <c r="DP570"/>
      <c r="DQ570"/>
      <c r="DR570"/>
      <c r="DS570"/>
      <c r="DT570"/>
      <c r="DU570"/>
      <c r="DV570"/>
      <c r="DW570"/>
      <c r="DX570"/>
      <c r="DY570"/>
      <c r="DZ570"/>
      <c r="EA570"/>
      <c r="EB570"/>
      <c r="EC570"/>
      <c r="ED570"/>
      <c r="EE570"/>
      <c r="EF570"/>
      <c r="EG570"/>
      <c r="EH570"/>
      <c r="EI570"/>
      <c r="EJ570"/>
      <c r="EK570"/>
      <c r="EL570"/>
      <c r="EM570"/>
      <c r="EN570"/>
      <c r="EO570"/>
      <c r="EP570"/>
      <c r="EQ570"/>
      <c r="ER570"/>
      <c r="ES570"/>
      <c r="ET570"/>
      <c r="EU570"/>
      <c r="EV570"/>
      <c r="EW570"/>
      <c r="EX570"/>
      <c r="EY570"/>
      <c r="EZ570"/>
      <c r="FA570"/>
      <c r="FB570"/>
      <c r="FC570"/>
      <c r="FD570"/>
      <c r="FE570"/>
      <c r="FF570"/>
      <c r="FG570"/>
      <c r="FH570"/>
      <c r="FI570"/>
      <c r="FJ570"/>
      <c r="FK570"/>
      <c r="FL570"/>
      <c r="FM570"/>
      <c r="FN570"/>
      <c r="FO570"/>
      <c r="FP570"/>
      <c r="FQ570"/>
      <c r="FR570"/>
      <c r="FS570"/>
      <c r="FT570"/>
      <c r="FU570"/>
      <c r="FV570"/>
      <c r="FW570"/>
      <c r="FX570"/>
      <c r="FY570"/>
      <c r="FZ570"/>
      <c r="GA570"/>
      <c r="GB570"/>
      <c r="GC570"/>
      <c r="GD570"/>
      <c r="GE570"/>
      <c r="GF570"/>
      <c r="GG570"/>
      <c r="GH570"/>
      <c r="GI570"/>
      <c r="GJ570"/>
      <c r="GK570"/>
      <c r="GL570"/>
      <c r="GM570"/>
      <c r="GN570"/>
      <c r="GO570"/>
      <c r="GP570"/>
      <c r="GQ570"/>
      <c r="GR570"/>
      <c r="GS570"/>
      <c r="GT570"/>
      <c r="GU570"/>
      <c r="GV570"/>
      <c r="GW570"/>
      <c r="GX570"/>
    </row>
    <row r="571" spans="1:206" s="233" customFormat="1" ht="45" x14ac:dyDescent="0.25">
      <c r="A571" s="31" t="s">
        <v>2207</v>
      </c>
      <c r="B571" s="275" t="s">
        <v>280</v>
      </c>
      <c r="C571" s="9" t="s">
        <v>2284</v>
      </c>
      <c r="D571" s="9" t="s">
        <v>2332</v>
      </c>
      <c r="E571" s="276"/>
      <c r="F571" s="9"/>
      <c r="G571" s="9"/>
      <c r="H571" s="9"/>
      <c r="I571" s="9"/>
      <c r="J571" s="9"/>
      <c r="K571" s="9"/>
      <c r="L571" s="275" t="s">
        <v>2333</v>
      </c>
      <c r="M571" s="9"/>
      <c r="N571" s="277"/>
      <c r="O571" s="277"/>
      <c r="P571" s="278">
        <v>0</v>
      </c>
      <c r="Q571" s="279" t="s">
        <v>4</v>
      </c>
      <c r="R571" s="280"/>
      <c r="S571" s="277"/>
      <c r="T571" s="281">
        <v>2</v>
      </c>
      <c r="U571" s="9">
        <v>2</v>
      </c>
      <c r="V571" s="9">
        <v>2</v>
      </c>
      <c r="W571" s="9">
        <v>2</v>
      </c>
      <c r="X571" s="9">
        <v>2</v>
      </c>
      <c r="Y571" s="9">
        <v>2</v>
      </c>
      <c r="Z571" s="9">
        <v>2</v>
      </c>
      <c r="AA571" s="9">
        <v>2</v>
      </c>
      <c r="AB571" s="9">
        <v>2</v>
      </c>
      <c r="AC571" s="9">
        <v>2</v>
      </c>
      <c r="AD571" s="9">
        <v>2</v>
      </c>
      <c r="AE571" s="9">
        <v>2</v>
      </c>
      <c r="AF571" s="9">
        <v>2</v>
      </c>
      <c r="AG571" s="9">
        <v>2</v>
      </c>
      <c r="AH571" s="9">
        <v>2</v>
      </c>
      <c r="AI571" s="282"/>
      <c r="AJ571" s="31" t="s">
        <v>2337</v>
      </c>
      <c r="AK571" s="275"/>
      <c r="AL571" s="280"/>
      <c r="AM571"/>
      <c r="AN571"/>
      <c r="AO571"/>
      <c r="AP571"/>
      <c r="AQ571"/>
      <c r="AR571"/>
      <c r="AS571"/>
      <c r="AT571"/>
      <c r="AU571"/>
      <c r="AV571"/>
      <c r="AW571"/>
      <c r="AX571"/>
      <c r="AY571"/>
      <c r="AZ571"/>
      <c r="BA571"/>
      <c r="BB571"/>
      <c r="BC571"/>
      <c r="BD571"/>
      <c r="BE571"/>
      <c r="BF571"/>
      <c r="BG571"/>
      <c r="BH571"/>
      <c r="BI571"/>
      <c r="BJ571"/>
      <c r="BK571"/>
      <c r="BL571"/>
      <c r="BM571"/>
      <c r="BN571"/>
      <c r="BO571"/>
      <c r="BP571"/>
      <c r="BQ571"/>
      <c r="BR571"/>
      <c r="BS571"/>
      <c r="BT571"/>
      <c r="BU571"/>
      <c r="BV571"/>
      <c r="BW571"/>
      <c r="BX571"/>
      <c r="BY571"/>
      <c r="BZ571"/>
      <c r="CA571"/>
      <c r="CB571"/>
      <c r="CC571"/>
      <c r="CD571"/>
      <c r="CE571"/>
      <c r="CF571"/>
      <c r="CG571"/>
      <c r="CH571"/>
      <c r="CI571"/>
      <c r="CJ571"/>
      <c r="CK571"/>
      <c r="CL571"/>
      <c r="CM571"/>
      <c r="CN571"/>
      <c r="CO571"/>
      <c r="CP571"/>
      <c r="CQ571"/>
      <c r="CR571"/>
      <c r="CS571"/>
      <c r="CT571"/>
      <c r="CU571"/>
      <c r="CV571"/>
      <c r="CW571"/>
      <c r="CX571"/>
      <c r="CY571"/>
      <c r="CZ571"/>
      <c r="DA571"/>
      <c r="DB571"/>
      <c r="DC571"/>
      <c r="DD571"/>
      <c r="DE571"/>
      <c r="DF571"/>
      <c r="DG571"/>
      <c r="DH571"/>
      <c r="DI571"/>
      <c r="DJ571"/>
      <c r="DK571"/>
      <c r="DL571"/>
      <c r="DM571"/>
      <c r="DN571"/>
      <c r="DO571"/>
      <c r="DP571"/>
      <c r="DQ571"/>
      <c r="DR571"/>
      <c r="DS571"/>
      <c r="DT571"/>
      <c r="DU571"/>
      <c r="DV571"/>
      <c r="DW571"/>
      <c r="DX571"/>
      <c r="DY571"/>
      <c r="DZ571"/>
      <c r="EA571"/>
      <c r="EB571"/>
      <c r="EC571"/>
      <c r="ED571"/>
      <c r="EE571"/>
      <c r="EF571"/>
      <c r="EG571"/>
      <c r="EH571"/>
      <c r="EI571"/>
      <c r="EJ571"/>
      <c r="EK571"/>
      <c r="EL571"/>
      <c r="EM571"/>
      <c r="EN571"/>
      <c r="EO571"/>
      <c r="EP571"/>
      <c r="EQ571"/>
      <c r="ER571"/>
      <c r="ES571"/>
      <c r="ET571"/>
      <c r="EU571"/>
      <c r="EV571"/>
      <c r="EW571"/>
      <c r="EX571"/>
      <c r="EY571"/>
      <c r="EZ571"/>
      <c r="FA571"/>
      <c r="FB571"/>
      <c r="FC571"/>
      <c r="FD571"/>
      <c r="FE571"/>
      <c r="FF571"/>
      <c r="FG571"/>
      <c r="FH571"/>
      <c r="FI571"/>
      <c r="FJ571"/>
      <c r="FK571"/>
      <c r="FL571"/>
      <c r="FM571"/>
      <c r="FN571"/>
      <c r="FO571"/>
      <c r="FP571"/>
      <c r="FQ571"/>
      <c r="FR571"/>
      <c r="FS571"/>
      <c r="FT571"/>
      <c r="FU571"/>
      <c r="FV571"/>
      <c r="FW571"/>
      <c r="FX571"/>
      <c r="FY571"/>
      <c r="FZ571"/>
      <c r="GA571"/>
      <c r="GB571"/>
      <c r="GC571"/>
      <c r="GD571"/>
      <c r="GE571"/>
      <c r="GF571"/>
      <c r="GG571"/>
      <c r="GH571"/>
      <c r="GI571"/>
      <c r="GJ571"/>
      <c r="GK571"/>
      <c r="GL571"/>
      <c r="GM571"/>
      <c r="GN571"/>
      <c r="GO571"/>
      <c r="GP571"/>
      <c r="GQ571"/>
      <c r="GR571"/>
      <c r="GS571"/>
      <c r="GT571"/>
      <c r="GU571"/>
      <c r="GV571"/>
      <c r="GW571"/>
      <c r="GX571"/>
    </row>
    <row r="572" spans="1:206" s="233" customFormat="1" ht="45" x14ac:dyDescent="0.25">
      <c r="A572" s="31" t="s">
        <v>701</v>
      </c>
      <c r="B572" s="275" t="s">
        <v>952</v>
      </c>
      <c r="C572" s="9" t="s">
        <v>1135</v>
      </c>
      <c r="D572" s="9"/>
      <c r="E572" s="276"/>
      <c r="F572" s="9"/>
      <c r="G572" s="9"/>
      <c r="H572" s="9"/>
      <c r="I572" s="9"/>
      <c r="J572" s="9"/>
      <c r="K572" s="9"/>
      <c r="L572" s="275"/>
      <c r="M572" s="9"/>
      <c r="N572" s="277"/>
      <c r="O572" s="277"/>
      <c r="P572" s="278"/>
      <c r="Q572" s="279">
        <v>46112</v>
      </c>
      <c r="R572" s="280"/>
      <c r="S572" s="277"/>
      <c r="T572" s="281"/>
      <c r="U572" s="9"/>
      <c r="V572" s="9"/>
      <c r="W572" s="9"/>
      <c r="X572" s="9"/>
      <c r="Y572" s="9"/>
      <c r="Z572" s="9"/>
      <c r="AA572" s="9"/>
      <c r="AB572" s="9"/>
      <c r="AC572" s="9"/>
      <c r="AD572" s="9"/>
      <c r="AE572" s="9"/>
      <c r="AF572" s="9"/>
      <c r="AG572" s="9"/>
      <c r="AH572" s="9"/>
      <c r="AI572" s="282"/>
      <c r="AJ572" s="31" t="s">
        <v>896</v>
      </c>
      <c r="AK572" s="275"/>
      <c r="AL572" s="280"/>
      <c r="AM572"/>
      <c r="AN572"/>
      <c r="AO572"/>
      <c r="AP572"/>
      <c r="AQ572"/>
      <c r="AR572"/>
      <c r="AS572"/>
      <c r="AT572"/>
      <c r="AU572"/>
      <c r="AV572"/>
      <c r="AW572"/>
      <c r="AX572"/>
      <c r="AY572"/>
      <c r="AZ572"/>
      <c r="BA572"/>
      <c r="BB572"/>
      <c r="BC572"/>
      <c r="BD572"/>
      <c r="BE572"/>
      <c r="BF572"/>
      <c r="BG572"/>
      <c r="BH572"/>
      <c r="BI572"/>
      <c r="BJ572"/>
      <c r="BK572"/>
      <c r="BL572"/>
      <c r="BM572"/>
      <c r="BN572"/>
      <c r="BO572"/>
      <c r="BP572"/>
      <c r="BQ572"/>
      <c r="BR572"/>
      <c r="BS572"/>
      <c r="BT572"/>
      <c r="BU572"/>
      <c r="BV572"/>
      <c r="BW572"/>
      <c r="BX572"/>
      <c r="BY572"/>
      <c r="BZ572"/>
      <c r="CA572"/>
      <c r="CB572"/>
      <c r="CC572"/>
      <c r="CD572"/>
      <c r="CE572"/>
      <c r="CF572"/>
      <c r="CG572"/>
      <c r="CH572"/>
      <c r="CI572"/>
      <c r="CJ572"/>
      <c r="CK572"/>
      <c r="CL572"/>
      <c r="CM572"/>
      <c r="CN572"/>
      <c r="CO572"/>
      <c r="CP572"/>
      <c r="CQ572"/>
      <c r="CR572"/>
      <c r="CS572"/>
      <c r="CT572"/>
      <c r="CU572"/>
      <c r="CV572"/>
      <c r="CW572"/>
      <c r="CX572"/>
      <c r="CY572"/>
      <c r="CZ572"/>
      <c r="DA572"/>
      <c r="DB572"/>
      <c r="DC572"/>
      <c r="DD572"/>
      <c r="DE572"/>
      <c r="DF572"/>
      <c r="DG572"/>
      <c r="DH572"/>
      <c r="DI572"/>
      <c r="DJ572"/>
      <c r="DK572"/>
      <c r="DL572"/>
      <c r="DM572"/>
      <c r="DN572"/>
      <c r="DO572"/>
      <c r="DP572"/>
      <c r="DQ572"/>
      <c r="DR572"/>
      <c r="DS572"/>
      <c r="DT572"/>
      <c r="DU572"/>
      <c r="DV572"/>
      <c r="DW572"/>
      <c r="DX572"/>
      <c r="DY572"/>
      <c r="DZ572"/>
      <c r="EA572"/>
      <c r="EB572"/>
      <c r="EC572"/>
      <c r="ED572"/>
      <c r="EE572"/>
      <c r="EF572"/>
      <c r="EG572"/>
      <c r="EH572"/>
      <c r="EI572"/>
      <c r="EJ572"/>
      <c r="EK572"/>
      <c r="EL572"/>
      <c r="EM572"/>
      <c r="EN572"/>
      <c r="EO572"/>
      <c r="EP572"/>
      <c r="EQ572"/>
      <c r="ER572"/>
      <c r="ES572"/>
      <c r="ET572"/>
      <c r="EU572"/>
      <c r="EV572"/>
      <c r="EW572"/>
      <c r="EX572"/>
      <c r="EY572"/>
      <c r="EZ572"/>
      <c r="FA572"/>
      <c r="FB572"/>
      <c r="FC572"/>
      <c r="FD572"/>
      <c r="FE572"/>
      <c r="FF572"/>
      <c r="FG572"/>
      <c r="FH572"/>
      <c r="FI572"/>
      <c r="FJ572"/>
      <c r="FK572"/>
      <c r="FL572"/>
      <c r="FM572"/>
      <c r="FN572"/>
      <c r="FO572"/>
      <c r="FP572"/>
      <c r="FQ572"/>
      <c r="FR572"/>
      <c r="FS572"/>
      <c r="FT572"/>
      <c r="FU572"/>
      <c r="FV572"/>
      <c r="FW572"/>
      <c r="FX572"/>
      <c r="FY572"/>
      <c r="FZ572"/>
      <c r="GA572"/>
      <c r="GB572"/>
      <c r="GC572"/>
      <c r="GD572"/>
      <c r="GE572"/>
      <c r="GF572"/>
      <c r="GG572"/>
      <c r="GH572"/>
      <c r="GI572"/>
      <c r="GJ572"/>
      <c r="GK572"/>
      <c r="GL572"/>
      <c r="GM572"/>
      <c r="GN572"/>
      <c r="GO572"/>
      <c r="GP572"/>
      <c r="GQ572"/>
      <c r="GR572"/>
      <c r="GS572"/>
      <c r="GT572"/>
      <c r="GU572"/>
      <c r="GV572"/>
      <c r="GW572"/>
      <c r="GX572"/>
    </row>
    <row r="573" spans="1:206" s="233" customFormat="1" ht="45" x14ac:dyDescent="0.25">
      <c r="A573" s="31" t="s">
        <v>2208</v>
      </c>
      <c r="B573" s="275" t="s">
        <v>345</v>
      </c>
      <c r="C573" s="9" t="s">
        <v>2285</v>
      </c>
      <c r="D573" s="9" t="s">
        <v>2332</v>
      </c>
      <c r="E573" s="276"/>
      <c r="F573" s="9"/>
      <c r="G573" s="9"/>
      <c r="H573" s="9"/>
      <c r="I573" s="9"/>
      <c r="J573" s="9"/>
      <c r="K573" s="9"/>
      <c r="L573" s="275" t="s">
        <v>2333</v>
      </c>
      <c r="M573" s="9"/>
      <c r="N573" s="277"/>
      <c r="O573" s="277"/>
      <c r="P573" s="278">
        <v>0</v>
      </c>
      <c r="Q573" s="279" t="s">
        <v>4</v>
      </c>
      <c r="R573" s="280"/>
      <c r="S573" s="277"/>
      <c r="T573" s="281">
        <v>2</v>
      </c>
      <c r="U573" s="9">
        <v>2</v>
      </c>
      <c r="V573" s="9">
        <v>2</v>
      </c>
      <c r="W573" s="9">
        <v>2</v>
      </c>
      <c r="X573" s="9">
        <v>2</v>
      </c>
      <c r="Y573" s="9">
        <v>2</v>
      </c>
      <c r="Z573" s="9">
        <v>2</v>
      </c>
      <c r="AA573" s="9">
        <v>2</v>
      </c>
      <c r="AB573" s="9">
        <v>2</v>
      </c>
      <c r="AC573" s="9">
        <v>2</v>
      </c>
      <c r="AD573" s="9">
        <v>2</v>
      </c>
      <c r="AE573" s="9">
        <v>2</v>
      </c>
      <c r="AF573" s="9">
        <v>2</v>
      </c>
      <c r="AG573" s="9">
        <v>2</v>
      </c>
      <c r="AH573" s="9">
        <v>2</v>
      </c>
      <c r="AI573" s="282"/>
      <c r="AJ573" s="31" t="s">
        <v>2337</v>
      </c>
      <c r="AK573" s="275"/>
      <c r="AL573" s="280"/>
      <c r="AM573"/>
      <c r="AN573"/>
      <c r="AO573"/>
      <c r="AP573"/>
      <c r="AQ573"/>
      <c r="AR573"/>
      <c r="AS573"/>
      <c r="AT573"/>
      <c r="AU573"/>
      <c r="AV573"/>
      <c r="AW573"/>
      <c r="AX573"/>
      <c r="AY573"/>
      <c r="AZ573"/>
      <c r="BA573"/>
      <c r="BB573"/>
      <c r="BC573"/>
      <c r="BD573"/>
      <c r="BE573"/>
      <c r="BF573"/>
      <c r="BG573"/>
      <c r="BH573"/>
      <c r="BI573"/>
      <c r="BJ573"/>
      <c r="BK573"/>
      <c r="BL573"/>
      <c r="BM573"/>
      <c r="BN573"/>
      <c r="BO573"/>
      <c r="BP573"/>
      <c r="BQ573"/>
      <c r="BR573"/>
      <c r="BS573"/>
      <c r="BT573"/>
      <c r="BU573"/>
      <c r="BV573"/>
      <c r="BW573"/>
      <c r="BX573"/>
      <c r="BY573"/>
      <c r="BZ573"/>
      <c r="CA573"/>
      <c r="CB573"/>
      <c r="CC573"/>
      <c r="CD573"/>
      <c r="CE573"/>
      <c r="CF573"/>
      <c r="CG573"/>
      <c r="CH573"/>
      <c r="CI573"/>
      <c r="CJ573"/>
      <c r="CK573"/>
      <c r="CL573"/>
      <c r="CM573"/>
      <c r="CN573"/>
      <c r="CO573"/>
      <c r="CP573"/>
      <c r="CQ573"/>
      <c r="CR573"/>
      <c r="CS573"/>
      <c r="CT573"/>
      <c r="CU573"/>
      <c r="CV573"/>
      <c r="CW573"/>
      <c r="CX573"/>
      <c r="CY573"/>
      <c r="CZ573"/>
      <c r="DA573"/>
      <c r="DB573"/>
      <c r="DC573"/>
      <c r="DD573"/>
      <c r="DE573"/>
      <c r="DF573"/>
      <c r="DG573"/>
      <c r="DH573"/>
      <c r="DI573"/>
      <c r="DJ573"/>
      <c r="DK573"/>
      <c r="DL573"/>
      <c r="DM573"/>
      <c r="DN573"/>
      <c r="DO573"/>
      <c r="DP573"/>
      <c r="DQ573"/>
      <c r="DR573"/>
      <c r="DS573"/>
      <c r="DT573"/>
      <c r="DU573"/>
      <c r="DV573"/>
      <c r="DW573"/>
      <c r="DX573"/>
      <c r="DY573"/>
      <c r="DZ573"/>
      <c r="EA573"/>
      <c r="EB573"/>
      <c r="EC573"/>
      <c r="ED573"/>
      <c r="EE573"/>
      <c r="EF573"/>
      <c r="EG573"/>
      <c r="EH573"/>
      <c r="EI573"/>
      <c r="EJ573"/>
      <c r="EK573"/>
      <c r="EL573"/>
      <c r="EM573"/>
      <c r="EN573"/>
      <c r="EO573"/>
      <c r="EP573"/>
      <c r="EQ573"/>
      <c r="ER573"/>
      <c r="ES573"/>
      <c r="ET573"/>
      <c r="EU573"/>
      <c r="EV573"/>
      <c r="EW573"/>
      <c r="EX573"/>
      <c r="EY573"/>
      <c r="EZ573"/>
      <c r="FA573"/>
      <c r="FB573"/>
      <c r="FC573"/>
      <c r="FD573"/>
      <c r="FE573"/>
      <c r="FF573"/>
      <c r="FG573"/>
      <c r="FH573"/>
      <c r="FI573"/>
      <c r="FJ573"/>
      <c r="FK573"/>
      <c r="FL573"/>
      <c r="FM573"/>
      <c r="FN573"/>
      <c r="FO573"/>
      <c r="FP573"/>
      <c r="FQ573"/>
      <c r="FR573"/>
      <c r="FS573"/>
      <c r="FT573"/>
      <c r="FU573"/>
      <c r="FV573"/>
      <c r="FW573"/>
      <c r="FX573"/>
      <c r="FY573"/>
      <c r="FZ573"/>
      <c r="GA573"/>
      <c r="GB573"/>
      <c r="GC573"/>
      <c r="GD573"/>
      <c r="GE573"/>
      <c r="GF573"/>
      <c r="GG573"/>
      <c r="GH573"/>
      <c r="GI573"/>
      <c r="GJ573"/>
      <c r="GK573"/>
      <c r="GL573"/>
      <c r="GM573"/>
      <c r="GN573"/>
      <c r="GO573"/>
      <c r="GP573"/>
      <c r="GQ573"/>
      <c r="GR573"/>
      <c r="GS573"/>
      <c r="GT573"/>
      <c r="GU573"/>
      <c r="GV573"/>
      <c r="GW573"/>
      <c r="GX573"/>
    </row>
    <row r="574" spans="1:206" s="233" customFormat="1" ht="30" x14ac:dyDescent="0.25">
      <c r="A574" s="31" t="s">
        <v>702</v>
      </c>
      <c r="B574" s="275" t="s">
        <v>951</v>
      </c>
      <c r="C574" s="9" t="s">
        <v>1136</v>
      </c>
      <c r="D574" s="9"/>
      <c r="E574" s="276"/>
      <c r="F574" s="9"/>
      <c r="G574" s="9"/>
      <c r="H574" s="9"/>
      <c r="I574" s="9"/>
      <c r="J574" s="9"/>
      <c r="K574" s="9"/>
      <c r="L574" s="275"/>
      <c r="M574" s="9"/>
      <c r="N574" s="277"/>
      <c r="O574" s="277"/>
      <c r="P574" s="278"/>
      <c r="Q574" s="279">
        <v>45987</v>
      </c>
      <c r="R574" s="280"/>
      <c r="S574" s="277"/>
      <c r="T574" s="281"/>
      <c r="U574" s="9"/>
      <c r="V574" s="9"/>
      <c r="W574" s="9"/>
      <c r="X574" s="9"/>
      <c r="Y574" s="9"/>
      <c r="Z574" s="9"/>
      <c r="AA574" s="9"/>
      <c r="AB574" s="9"/>
      <c r="AC574" s="9"/>
      <c r="AD574" s="9"/>
      <c r="AE574" s="9"/>
      <c r="AF574" s="9"/>
      <c r="AG574" s="9"/>
      <c r="AH574" s="9"/>
      <c r="AI574" s="282"/>
      <c r="AJ574" s="31" t="s">
        <v>896</v>
      </c>
      <c r="AK574" s="275"/>
      <c r="AL574" s="280"/>
      <c r="AM574"/>
      <c r="AN574"/>
      <c r="AO574"/>
      <c r="AP574"/>
      <c r="AQ574"/>
      <c r="AR574"/>
      <c r="AS574"/>
      <c r="AT574"/>
      <c r="AU574"/>
      <c r="AV574"/>
      <c r="AW574"/>
      <c r="AX574"/>
      <c r="AY574"/>
      <c r="AZ574"/>
      <c r="BA574"/>
      <c r="BB574"/>
      <c r="BC574"/>
      <c r="BD574"/>
      <c r="BE574"/>
      <c r="BF574"/>
      <c r="BG574"/>
      <c r="BH574"/>
      <c r="BI574"/>
      <c r="BJ574"/>
      <c r="BK574"/>
      <c r="BL574"/>
      <c r="BM574"/>
      <c r="BN574"/>
      <c r="BO574"/>
      <c r="BP574"/>
      <c r="BQ574"/>
      <c r="BR574"/>
      <c r="BS574"/>
      <c r="BT574"/>
      <c r="BU574"/>
      <c r="BV574"/>
      <c r="BW574"/>
      <c r="BX574"/>
      <c r="BY574"/>
      <c r="BZ574"/>
      <c r="CA574"/>
      <c r="CB574"/>
      <c r="CC574"/>
      <c r="CD574"/>
      <c r="CE574"/>
      <c r="CF574"/>
      <c r="CG574"/>
      <c r="CH574"/>
      <c r="CI574"/>
      <c r="CJ574"/>
      <c r="CK574"/>
      <c r="CL574"/>
      <c r="CM574"/>
      <c r="CN574"/>
      <c r="CO574"/>
      <c r="CP574"/>
      <c r="CQ574"/>
      <c r="CR574"/>
      <c r="CS574"/>
      <c r="CT574"/>
      <c r="CU574"/>
      <c r="CV574"/>
      <c r="CW574"/>
      <c r="CX574"/>
      <c r="CY574"/>
      <c r="CZ574"/>
      <c r="DA574"/>
      <c r="DB574"/>
      <c r="DC574"/>
      <c r="DD574"/>
      <c r="DE574"/>
      <c r="DF574"/>
      <c r="DG574"/>
      <c r="DH574"/>
      <c r="DI574"/>
      <c r="DJ574"/>
      <c r="DK574"/>
      <c r="DL574"/>
      <c r="DM574"/>
      <c r="DN574"/>
      <c r="DO574"/>
      <c r="DP574"/>
      <c r="DQ574"/>
      <c r="DR574"/>
      <c r="DS574"/>
      <c r="DT574"/>
      <c r="DU574"/>
      <c r="DV574"/>
      <c r="DW574"/>
      <c r="DX574"/>
      <c r="DY574"/>
      <c r="DZ574"/>
      <c r="EA574"/>
      <c r="EB574"/>
      <c r="EC574"/>
      <c r="ED574"/>
      <c r="EE574"/>
      <c r="EF574"/>
      <c r="EG574"/>
      <c r="EH574"/>
      <c r="EI574"/>
      <c r="EJ574"/>
      <c r="EK574"/>
      <c r="EL574"/>
      <c r="EM574"/>
      <c r="EN574"/>
      <c r="EO574"/>
      <c r="EP574"/>
      <c r="EQ574"/>
      <c r="ER574"/>
      <c r="ES574"/>
      <c r="ET574"/>
      <c r="EU574"/>
      <c r="EV574"/>
      <c r="EW574"/>
      <c r="EX574"/>
      <c r="EY574"/>
      <c r="EZ574"/>
      <c r="FA574"/>
      <c r="FB574"/>
      <c r="FC574"/>
      <c r="FD574"/>
      <c r="FE574"/>
      <c r="FF574"/>
      <c r="FG574"/>
      <c r="FH574"/>
      <c r="FI574"/>
      <c r="FJ574"/>
      <c r="FK574"/>
      <c r="FL574"/>
      <c r="FM574"/>
      <c r="FN574"/>
      <c r="FO574"/>
      <c r="FP574"/>
      <c r="FQ574"/>
      <c r="FR574"/>
      <c r="FS574"/>
      <c r="FT574"/>
      <c r="FU574"/>
      <c r="FV574"/>
      <c r="FW574"/>
      <c r="FX574"/>
      <c r="FY574"/>
      <c r="FZ574"/>
      <c r="GA574"/>
      <c r="GB574"/>
      <c r="GC574"/>
      <c r="GD574"/>
      <c r="GE574"/>
      <c r="GF574"/>
      <c r="GG574"/>
      <c r="GH574"/>
      <c r="GI574"/>
      <c r="GJ574"/>
      <c r="GK574"/>
      <c r="GL574"/>
      <c r="GM574"/>
      <c r="GN574"/>
      <c r="GO574"/>
      <c r="GP574"/>
      <c r="GQ574"/>
      <c r="GR574"/>
      <c r="GS574"/>
      <c r="GT574"/>
      <c r="GU574"/>
      <c r="GV574"/>
      <c r="GW574"/>
      <c r="GX574"/>
    </row>
    <row r="575" spans="1:206" s="233" customFormat="1" x14ac:dyDescent="0.25">
      <c r="A575" s="31" t="s">
        <v>461</v>
      </c>
      <c r="B575" s="275" t="s">
        <v>321</v>
      </c>
      <c r="C575" s="9" t="s">
        <v>462</v>
      </c>
      <c r="D575" s="9" t="s">
        <v>16</v>
      </c>
      <c r="E575" s="276"/>
      <c r="F575" s="9"/>
      <c r="G575" s="9"/>
      <c r="H575" s="9"/>
      <c r="I575" s="9"/>
      <c r="J575" s="9"/>
      <c r="K575" s="9"/>
      <c r="L575" s="275"/>
      <c r="M575" s="9"/>
      <c r="N575" s="277"/>
      <c r="O575" s="277"/>
      <c r="P575" s="278">
        <v>65</v>
      </c>
      <c r="Q575" s="279">
        <v>45839</v>
      </c>
      <c r="R575" s="280"/>
      <c r="S575" s="277"/>
      <c r="T575" s="281"/>
      <c r="U575" s="9"/>
      <c r="V575" s="9"/>
      <c r="W575" s="9">
        <v>1</v>
      </c>
      <c r="X575" s="9"/>
      <c r="Y575" s="9"/>
      <c r="Z575" s="9"/>
      <c r="AA575" s="9"/>
      <c r="AB575" s="9"/>
      <c r="AC575" s="9"/>
      <c r="AD575" s="9"/>
      <c r="AE575" s="9"/>
      <c r="AF575" s="9"/>
      <c r="AG575" s="9"/>
      <c r="AH575" s="9"/>
      <c r="AI575" s="282"/>
      <c r="AJ575" s="31" t="s">
        <v>824</v>
      </c>
      <c r="AK575" s="275"/>
      <c r="AL575" s="280"/>
      <c r="AM575"/>
      <c r="AN575"/>
      <c r="AO575"/>
      <c r="AP575"/>
      <c r="AQ575"/>
      <c r="AR575"/>
      <c r="AS575"/>
      <c r="AT575"/>
      <c r="AU575"/>
      <c r="AV575"/>
      <c r="AW575"/>
      <c r="AX575"/>
      <c r="AY575"/>
      <c r="AZ575"/>
      <c r="BA575"/>
      <c r="BB575"/>
      <c r="BC575"/>
      <c r="BD575"/>
      <c r="BE575"/>
      <c r="BF575"/>
      <c r="BG575"/>
      <c r="BH575"/>
      <c r="BI575"/>
      <c r="BJ575"/>
      <c r="BK575"/>
      <c r="BL575"/>
      <c r="BM575"/>
      <c r="BN575"/>
      <c r="BO575"/>
      <c r="BP575"/>
      <c r="BQ575"/>
      <c r="BR575"/>
      <c r="BS575"/>
      <c r="BT575"/>
      <c r="BU575"/>
      <c r="BV575"/>
      <c r="BW575"/>
      <c r="BX575"/>
      <c r="BY575"/>
      <c r="BZ575"/>
      <c r="CA575"/>
      <c r="CB575"/>
      <c r="CC575"/>
      <c r="CD575"/>
      <c r="CE575"/>
      <c r="CF575"/>
      <c r="CG575"/>
      <c r="CH575"/>
      <c r="CI575"/>
      <c r="CJ575"/>
      <c r="CK575"/>
      <c r="CL575"/>
      <c r="CM575"/>
      <c r="CN575"/>
      <c r="CO575"/>
      <c r="CP575"/>
      <c r="CQ575"/>
      <c r="CR575"/>
      <c r="CS575"/>
      <c r="CT575"/>
      <c r="CU575"/>
      <c r="CV575"/>
      <c r="CW575"/>
      <c r="CX575"/>
      <c r="CY575"/>
      <c r="CZ575"/>
      <c r="DA575"/>
      <c r="DB575"/>
      <c r="DC575"/>
      <c r="DD575"/>
      <c r="DE575"/>
      <c r="DF575"/>
      <c r="DG575"/>
      <c r="DH575"/>
      <c r="DI575"/>
      <c r="DJ575"/>
      <c r="DK575"/>
      <c r="DL575"/>
      <c r="DM575"/>
      <c r="DN575"/>
      <c r="DO575"/>
      <c r="DP575"/>
      <c r="DQ575"/>
      <c r="DR575"/>
      <c r="DS575"/>
      <c r="DT575"/>
      <c r="DU575"/>
      <c r="DV575"/>
      <c r="DW575"/>
      <c r="DX575"/>
      <c r="DY575"/>
      <c r="DZ575"/>
      <c r="EA575"/>
      <c r="EB575"/>
      <c r="EC575"/>
      <c r="ED575"/>
      <c r="EE575"/>
      <c r="EF575"/>
      <c r="EG575"/>
      <c r="EH575"/>
      <c r="EI575"/>
      <c r="EJ575"/>
      <c r="EK575"/>
      <c r="EL575"/>
      <c r="EM575"/>
      <c r="EN575"/>
      <c r="EO575"/>
      <c r="EP575"/>
      <c r="EQ575"/>
      <c r="ER575"/>
      <c r="ES575"/>
      <c r="ET575"/>
      <c r="EU575"/>
      <c r="EV575"/>
      <c r="EW575"/>
      <c r="EX575"/>
      <c r="EY575"/>
      <c r="EZ575"/>
      <c r="FA575"/>
      <c r="FB575"/>
      <c r="FC575"/>
      <c r="FD575"/>
      <c r="FE575"/>
      <c r="FF575"/>
      <c r="FG575"/>
      <c r="FH575"/>
      <c r="FI575"/>
      <c r="FJ575"/>
      <c r="FK575"/>
      <c r="FL575"/>
      <c r="FM575"/>
      <c r="FN575"/>
      <c r="FO575"/>
      <c r="FP575"/>
      <c r="FQ575"/>
      <c r="FR575"/>
      <c r="FS575"/>
      <c r="FT575"/>
      <c r="FU575"/>
      <c r="FV575"/>
      <c r="FW575"/>
      <c r="FX575"/>
      <c r="FY575"/>
      <c r="FZ575"/>
      <c r="GA575"/>
      <c r="GB575"/>
      <c r="GC575"/>
      <c r="GD575"/>
      <c r="GE575"/>
      <c r="GF575"/>
      <c r="GG575"/>
      <c r="GH575"/>
      <c r="GI575"/>
      <c r="GJ575"/>
      <c r="GK575"/>
      <c r="GL575"/>
      <c r="GM575"/>
      <c r="GN575"/>
      <c r="GO575"/>
      <c r="GP575"/>
      <c r="GQ575"/>
      <c r="GR575"/>
      <c r="GS575"/>
      <c r="GT575"/>
      <c r="GU575"/>
      <c r="GV575"/>
      <c r="GW575"/>
      <c r="GX575"/>
    </row>
    <row r="576" spans="1:206" s="233" customFormat="1" x14ac:dyDescent="0.25">
      <c r="A576" s="31" t="s">
        <v>703</v>
      </c>
      <c r="B576" s="275" t="s">
        <v>321</v>
      </c>
      <c r="C576" s="9" t="s">
        <v>1137</v>
      </c>
      <c r="D576" s="9" t="s">
        <v>15</v>
      </c>
      <c r="E576" s="276"/>
      <c r="F576" s="9"/>
      <c r="G576" s="9"/>
      <c r="H576" s="9"/>
      <c r="I576" s="9"/>
      <c r="J576" s="9"/>
      <c r="K576" s="9">
        <v>1</v>
      </c>
      <c r="L576" s="275"/>
      <c r="M576" s="9"/>
      <c r="N576" s="277"/>
      <c r="O576" s="277"/>
      <c r="P576" s="278">
        <v>4</v>
      </c>
      <c r="Q576" s="279">
        <v>46204</v>
      </c>
      <c r="R576" s="280"/>
      <c r="S576" s="277"/>
      <c r="T576" s="281"/>
      <c r="U576" s="9"/>
      <c r="V576" s="9"/>
      <c r="W576" s="9">
        <v>2</v>
      </c>
      <c r="X576" s="9"/>
      <c r="Y576" s="9"/>
      <c r="Z576" s="9"/>
      <c r="AA576" s="9"/>
      <c r="AB576" s="9"/>
      <c r="AC576" s="9"/>
      <c r="AD576" s="9"/>
      <c r="AE576" s="9"/>
      <c r="AF576" s="9"/>
      <c r="AG576" s="9"/>
      <c r="AH576" s="9"/>
      <c r="AI576" s="282"/>
      <c r="AJ576" s="31" t="s">
        <v>2073</v>
      </c>
      <c r="AK576" s="275" t="s">
        <v>2096</v>
      </c>
      <c r="AL576" s="280"/>
      <c r="AM576"/>
      <c r="AN576"/>
      <c r="AO576"/>
      <c r="AP576"/>
      <c r="AQ576"/>
      <c r="AR576"/>
      <c r="AS576"/>
      <c r="AT576"/>
      <c r="AU576"/>
      <c r="AV576"/>
      <c r="AW576"/>
      <c r="AX576"/>
      <c r="AY576"/>
      <c r="AZ576"/>
      <c r="BA576"/>
      <c r="BB576"/>
      <c r="BC576"/>
      <c r="BD576"/>
      <c r="BE576"/>
      <c r="BF576"/>
      <c r="BG576"/>
      <c r="BH576"/>
      <c r="BI576"/>
      <c r="BJ576"/>
      <c r="BK576"/>
      <c r="BL576"/>
      <c r="BM576"/>
      <c r="BN576"/>
      <c r="BO576"/>
      <c r="BP576"/>
      <c r="BQ576"/>
      <c r="BR576"/>
      <c r="BS576"/>
      <c r="BT576"/>
      <c r="BU576"/>
      <c r="BV576"/>
      <c r="BW576"/>
      <c r="BX576"/>
      <c r="BY576"/>
      <c r="BZ576"/>
      <c r="CA576"/>
      <c r="CB576"/>
      <c r="CC576"/>
      <c r="CD576"/>
      <c r="CE576"/>
      <c r="CF576"/>
      <c r="CG576"/>
      <c r="CH576"/>
      <c r="CI576"/>
      <c r="CJ576"/>
      <c r="CK576"/>
      <c r="CL576"/>
      <c r="CM576"/>
      <c r="CN576"/>
      <c r="CO576"/>
      <c r="CP576"/>
      <c r="CQ576"/>
      <c r="CR576"/>
      <c r="CS576"/>
      <c r="CT576"/>
      <c r="CU576"/>
      <c r="CV576"/>
      <c r="CW576"/>
      <c r="CX576"/>
      <c r="CY576"/>
      <c r="CZ576"/>
      <c r="DA576"/>
      <c r="DB576"/>
      <c r="DC576"/>
      <c r="DD576"/>
      <c r="DE576"/>
      <c r="DF576"/>
      <c r="DG576"/>
      <c r="DH576"/>
      <c r="DI576"/>
      <c r="DJ576"/>
      <c r="DK576"/>
      <c r="DL576"/>
      <c r="DM576"/>
      <c r="DN576"/>
      <c r="DO576"/>
      <c r="DP576"/>
      <c r="DQ576"/>
      <c r="DR576"/>
      <c r="DS576"/>
      <c r="DT576"/>
      <c r="DU576"/>
      <c r="DV576"/>
      <c r="DW576"/>
      <c r="DX576"/>
      <c r="DY576"/>
      <c r="DZ576"/>
      <c r="EA576"/>
      <c r="EB576"/>
      <c r="EC576"/>
      <c r="ED576"/>
      <c r="EE576"/>
      <c r="EF576"/>
      <c r="EG576"/>
      <c r="EH576"/>
      <c r="EI576"/>
      <c r="EJ576"/>
      <c r="EK576"/>
      <c r="EL576"/>
      <c r="EM576"/>
      <c r="EN576"/>
      <c r="EO576"/>
      <c r="EP576"/>
      <c r="EQ576"/>
      <c r="ER576"/>
      <c r="ES576"/>
      <c r="ET576"/>
      <c r="EU576"/>
      <c r="EV576"/>
      <c r="EW576"/>
      <c r="EX576"/>
      <c r="EY576"/>
      <c r="EZ576"/>
      <c r="FA576"/>
      <c r="FB576"/>
      <c r="FC576"/>
      <c r="FD576"/>
      <c r="FE576"/>
      <c r="FF576"/>
      <c r="FG576"/>
      <c r="FH576"/>
      <c r="FI576"/>
      <c r="FJ576"/>
      <c r="FK576"/>
      <c r="FL576"/>
      <c r="FM576"/>
      <c r="FN576"/>
      <c r="FO576"/>
      <c r="FP576"/>
      <c r="FQ576"/>
      <c r="FR576"/>
      <c r="FS576"/>
      <c r="FT576"/>
      <c r="FU576"/>
      <c r="FV576"/>
      <c r="FW576"/>
      <c r="FX576"/>
      <c r="FY576"/>
      <c r="FZ576"/>
      <c r="GA576"/>
      <c r="GB576"/>
      <c r="GC576"/>
      <c r="GD576"/>
      <c r="GE576"/>
      <c r="GF576"/>
      <c r="GG576"/>
      <c r="GH576"/>
      <c r="GI576"/>
      <c r="GJ576"/>
      <c r="GK576"/>
      <c r="GL576"/>
      <c r="GM576"/>
      <c r="GN576"/>
      <c r="GO576"/>
      <c r="GP576"/>
      <c r="GQ576"/>
      <c r="GR576"/>
      <c r="GS576"/>
      <c r="GT576"/>
      <c r="GU576"/>
      <c r="GV576"/>
      <c r="GW576"/>
      <c r="GX576"/>
    </row>
    <row r="577" spans="1:206" s="233" customFormat="1" ht="45" x14ac:dyDescent="0.25">
      <c r="A577" s="31" t="s">
        <v>704</v>
      </c>
      <c r="B577" s="275" t="s">
        <v>507</v>
      </c>
      <c r="C577" s="9" t="s">
        <v>1138</v>
      </c>
      <c r="D577" s="9"/>
      <c r="E577" s="276"/>
      <c r="F577" s="9"/>
      <c r="G577" s="9"/>
      <c r="H577" s="9"/>
      <c r="I577" s="9"/>
      <c r="J577" s="9"/>
      <c r="K577" s="9"/>
      <c r="L577" s="275"/>
      <c r="M577" s="9"/>
      <c r="N577" s="277"/>
      <c r="O577" s="277"/>
      <c r="P577" s="278"/>
      <c r="Q577" s="279">
        <v>46204</v>
      </c>
      <c r="R577" s="280"/>
      <c r="S577" s="277"/>
      <c r="T577" s="281"/>
      <c r="U577" s="9"/>
      <c r="V577" s="9"/>
      <c r="W577" s="9"/>
      <c r="X577" s="9"/>
      <c r="Y577" s="9"/>
      <c r="Z577" s="9"/>
      <c r="AA577" s="9"/>
      <c r="AB577" s="9"/>
      <c r="AC577" s="9"/>
      <c r="AD577" s="9"/>
      <c r="AE577" s="9"/>
      <c r="AF577" s="9"/>
      <c r="AG577" s="9"/>
      <c r="AH577" s="9"/>
      <c r="AI577" s="282"/>
      <c r="AJ577" s="31" t="s">
        <v>817</v>
      </c>
      <c r="AK577" s="275"/>
      <c r="AL577" s="280"/>
      <c r="AM577"/>
      <c r="AN577"/>
      <c r="AO577"/>
      <c r="AP577"/>
      <c r="AQ577"/>
      <c r="AR577"/>
      <c r="AS577"/>
      <c r="AT577"/>
      <c r="AU577"/>
      <c r="AV577"/>
      <c r="AW577"/>
      <c r="AX577"/>
      <c r="AY577"/>
      <c r="AZ577"/>
      <c r="BA577"/>
      <c r="BB577"/>
      <c r="BC577"/>
      <c r="BD577"/>
      <c r="BE577"/>
      <c r="BF577"/>
      <c r="BG577"/>
      <c r="BH577"/>
      <c r="BI577"/>
      <c r="BJ577"/>
      <c r="BK577"/>
      <c r="BL577"/>
      <c r="BM577"/>
      <c r="BN577"/>
      <c r="BO577"/>
      <c r="BP577"/>
      <c r="BQ577"/>
      <c r="BR577"/>
      <c r="BS577"/>
      <c r="BT577"/>
      <c r="BU577"/>
      <c r="BV577"/>
      <c r="BW577"/>
      <c r="BX577"/>
      <c r="BY577"/>
      <c r="BZ577"/>
      <c r="CA577"/>
      <c r="CB577"/>
      <c r="CC577"/>
      <c r="CD577"/>
      <c r="CE577"/>
      <c r="CF577"/>
      <c r="CG577"/>
      <c r="CH577"/>
      <c r="CI577"/>
      <c r="CJ577"/>
      <c r="CK577"/>
      <c r="CL577"/>
      <c r="CM577"/>
      <c r="CN577"/>
      <c r="CO577"/>
      <c r="CP577"/>
      <c r="CQ577"/>
      <c r="CR577"/>
      <c r="CS577"/>
      <c r="CT577"/>
      <c r="CU577"/>
      <c r="CV577"/>
      <c r="CW577"/>
      <c r="CX577"/>
      <c r="CY577"/>
      <c r="CZ577"/>
      <c r="DA577"/>
      <c r="DB577"/>
      <c r="DC577"/>
      <c r="DD577"/>
      <c r="DE577"/>
      <c r="DF577"/>
      <c r="DG577"/>
      <c r="DH577"/>
      <c r="DI577"/>
      <c r="DJ577"/>
      <c r="DK577"/>
      <c r="DL577"/>
      <c r="DM577"/>
      <c r="DN577"/>
      <c r="DO577"/>
      <c r="DP577"/>
      <c r="DQ577"/>
      <c r="DR577"/>
      <c r="DS577"/>
      <c r="DT577"/>
      <c r="DU577"/>
      <c r="DV577"/>
      <c r="DW577"/>
      <c r="DX577"/>
      <c r="DY577"/>
      <c r="DZ577"/>
      <c r="EA577"/>
      <c r="EB577"/>
      <c r="EC577"/>
      <c r="ED577"/>
      <c r="EE577"/>
      <c r="EF577"/>
      <c r="EG577"/>
      <c r="EH577"/>
      <c r="EI577"/>
      <c r="EJ577"/>
      <c r="EK577"/>
      <c r="EL577"/>
      <c r="EM577"/>
      <c r="EN577"/>
      <c r="EO577"/>
      <c r="EP577"/>
      <c r="EQ577"/>
      <c r="ER577"/>
      <c r="ES577"/>
      <c r="ET577"/>
      <c r="EU577"/>
      <c r="EV577"/>
      <c r="EW577"/>
      <c r="EX577"/>
      <c r="EY577"/>
      <c r="EZ577"/>
      <c r="FA577"/>
      <c r="FB577"/>
      <c r="FC577"/>
      <c r="FD577"/>
      <c r="FE577"/>
      <c r="FF577"/>
      <c r="FG577"/>
      <c r="FH577"/>
      <c r="FI577"/>
      <c r="FJ577"/>
      <c r="FK577"/>
      <c r="FL577"/>
      <c r="FM577"/>
      <c r="FN577"/>
      <c r="FO577"/>
      <c r="FP577"/>
      <c r="FQ577"/>
      <c r="FR577"/>
      <c r="FS577"/>
      <c r="FT577"/>
      <c r="FU577"/>
      <c r="FV577"/>
      <c r="FW577"/>
      <c r="FX577"/>
      <c r="FY577"/>
      <c r="FZ577"/>
      <c r="GA577"/>
      <c r="GB577"/>
      <c r="GC577"/>
      <c r="GD577"/>
      <c r="GE577"/>
      <c r="GF577"/>
      <c r="GG577"/>
      <c r="GH577"/>
      <c r="GI577"/>
      <c r="GJ577"/>
      <c r="GK577"/>
      <c r="GL577"/>
      <c r="GM577"/>
      <c r="GN577"/>
      <c r="GO577"/>
      <c r="GP577"/>
      <c r="GQ577"/>
      <c r="GR577"/>
      <c r="GS577"/>
      <c r="GT577"/>
      <c r="GU577"/>
      <c r="GV577"/>
      <c r="GW577"/>
      <c r="GX577"/>
    </row>
    <row r="578" spans="1:206" x14ac:dyDescent="0.25">
      <c r="A578" s="31" t="s">
        <v>2209</v>
      </c>
      <c r="B578" s="275" t="s">
        <v>345</v>
      </c>
      <c r="C578" s="9" t="s">
        <v>2286</v>
      </c>
      <c r="D578" s="9" t="s">
        <v>45</v>
      </c>
      <c r="E578" s="276"/>
      <c r="F578" s="9"/>
      <c r="G578" s="9"/>
      <c r="H578" s="9"/>
      <c r="I578" s="9"/>
      <c r="J578" s="9"/>
      <c r="K578" s="9"/>
      <c r="L578" s="275"/>
      <c r="M578" s="9"/>
      <c r="N578" s="277"/>
      <c r="O578" s="277"/>
      <c r="P578" s="278">
        <v>0</v>
      </c>
      <c r="Q578" s="279" t="s">
        <v>4</v>
      </c>
      <c r="R578" s="280"/>
      <c r="S578" s="277"/>
      <c r="T578" s="281">
        <v>1</v>
      </c>
      <c r="U578" s="9">
        <v>1</v>
      </c>
      <c r="V578" s="9"/>
      <c r="W578" s="9"/>
      <c r="X578" s="9"/>
      <c r="Y578" s="9"/>
      <c r="Z578" s="9"/>
      <c r="AA578" s="9"/>
      <c r="AB578" s="9"/>
      <c r="AC578" s="9"/>
      <c r="AD578" s="9"/>
      <c r="AE578" s="9"/>
      <c r="AF578" s="9"/>
      <c r="AG578" s="9"/>
      <c r="AH578" s="9"/>
      <c r="AI578" s="282"/>
      <c r="AJ578" s="31" t="s">
        <v>915</v>
      </c>
      <c r="AK578" s="275"/>
      <c r="AL578" s="280"/>
    </row>
    <row r="579" spans="1:206" ht="45" x14ac:dyDescent="0.25">
      <c r="A579" s="31" t="s">
        <v>705</v>
      </c>
      <c r="B579" s="275" t="s">
        <v>299</v>
      </c>
      <c r="C579" s="9" t="s">
        <v>1139</v>
      </c>
      <c r="D579" s="9"/>
      <c r="E579" s="276"/>
      <c r="F579" s="9"/>
      <c r="G579" s="9"/>
      <c r="H579" s="9"/>
      <c r="I579" s="9"/>
      <c r="J579" s="9"/>
      <c r="K579" s="9"/>
      <c r="L579" s="275"/>
      <c r="M579" s="9"/>
      <c r="N579" s="277"/>
      <c r="O579" s="277"/>
      <c r="P579" s="278"/>
      <c r="Q579" s="279">
        <v>46204</v>
      </c>
      <c r="R579" s="280"/>
      <c r="S579" s="277"/>
      <c r="T579" s="281"/>
      <c r="U579" s="9"/>
      <c r="V579" s="9"/>
      <c r="W579" s="9"/>
      <c r="X579" s="9"/>
      <c r="Y579" s="9"/>
      <c r="Z579" s="9"/>
      <c r="AA579" s="9"/>
      <c r="AB579" s="9"/>
      <c r="AC579" s="9"/>
      <c r="AD579" s="9"/>
      <c r="AE579" s="9"/>
      <c r="AF579" s="9"/>
      <c r="AG579" s="9"/>
      <c r="AH579" s="9"/>
      <c r="AI579" s="282"/>
      <c r="AJ579" s="31" t="s">
        <v>817</v>
      </c>
      <c r="AK579" s="275"/>
      <c r="AL579" s="280"/>
    </row>
    <row r="580" spans="1:206" ht="30" x14ac:dyDescent="0.25">
      <c r="A580" s="31" t="s">
        <v>706</v>
      </c>
      <c r="B580" s="275" t="s">
        <v>954</v>
      </c>
      <c r="C580" s="9" t="s">
        <v>1140</v>
      </c>
      <c r="D580" s="9"/>
      <c r="E580" s="276"/>
      <c r="F580" s="9"/>
      <c r="G580" s="9"/>
      <c r="H580" s="9"/>
      <c r="I580" s="9"/>
      <c r="J580" s="9"/>
      <c r="K580" s="9"/>
      <c r="L580" s="275"/>
      <c r="M580" s="9"/>
      <c r="N580" s="277"/>
      <c r="O580" s="277"/>
      <c r="P580" s="278"/>
      <c r="Q580" s="279">
        <v>46326</v>
      </c>
      <c r="R580" s="280"/>
      <c r="S580" s="277"/>
      <c r="T580" s="281"/>
      <c r="U580" s="9"/>
      <c r="V580" s="9"/>
      <c r="W580" s="9"/>
      <c r="X580" s="9"/>
      <c r="Y580" s="9"/>
      <c r="Z580" s="9"/>
      <c r="AA580" s="9"/>
      <c r="AB580" s="9"/>
      <c r="AC580" s="9"/>
      <c r="AD580" s="9"/>
      <c r="AE580" s="9"/>
      <c r="AF580" s="9"/>
      <c r="AG580" s="9"/>
      <c r="AH580" s="9"/>
      <c r="AI580" s="282"/>
      <c r="AJ580" s="31" t="s">
        <v>839</v>
      </c>
      <c r="AK580" s="275"/>
      <c r="AL580" s="280"/>
    </row>
    <row r="581" spans="1:206" ht="30" x14ac:dyDescent="0.25">
      <c r="A581" s="31" t="s">
        <v>707</v>
      </c>
      <c r="B581" s="275" t="s">
        <v>954</v>
      </c>
      <c r="C581" s="9" t="s">
        <v>1141</v>
      </c>
      <c r="D581" s="9"/>
      <c r="E581" s="276"/>
      <c r="F581" s="9"/>
      <c r="G581" s="9"/>
      <c r="H581" s="9"/>
      <c r="I581" s="9"/>
      <c r="J581" s="9"/>
      <c r="K581" s="9"/>
      <c r="L581" s="275"/>
      <c r="M581" s="9"/>
      <c r="N581" s="277"/>
      <c r="O581" s="277"/>
      <c r="P581" s="278"/>
      <c r="Q581" s="279">
        <v>46326</v>
      </c>
      <c r="R581" s="280"/>
      <c r="S581" s="277"/>
      <c r="T581" s="281"/>
      <c r="U581" s="9"/>
      <c r="V581" s="9"/>
      <c r="W581" s="9"/>
      <c r="X581" s="9"/>
      <c r="Y581" s="9"/>
      <c r="Z581" s="9"/>
      <c r="AA581" s="9"/>
      <c r="AB581" s="9"/>
      <c r="AC581" s="9"/>
      <c r="AD581" s="9"/>
      <c r="AE581" s="9"/>
      <c r="AF581" s="9"/>
      <c r="AG581" s="9"/>
      <c r="AH581" s="9"/>
      <c r="AI581" s="282"/>
      <c r="AJ581" s="31" t="s">
        <v>839</v>
      </c>
      <c r="AK581" s="275"/>
      <c r="AL581" s="280"/>
    </row>
    <row r="582" spans="1:206" ht="75" x14ac:dyDescent="0.25">
      <c r="A582" s="31" t="s">
        <v>463</v>
      </c>
      <c r="B582" s="275" t="s">
        <v>313</v>
      </c>
      <c r="C582" s="9" t="s">
        <v>464</v>
      </c>
      <c r="D582" s="9"/>
      <c r="E582" s="276"/>
      <c r="F582" s="9"/>
      <c r="G582" s="9"/>
      <c r="H582" s="9"/>
      <c r="I582" s="9"/>
      <c r="J582" s="9"/>
      <c r="K582" s="9"/>
      <c r="L582" s="275"/>
      <c r="M582" s="9"/>
      <c r="N582" s="277"/>
      <c r="O582" s="277"/>
      <c r="P582" s="278"/>
      <c r="Q582" s="279">
        <v>45709</v>
      </c>
      <c r="R582" s="280"/>
      <c r="S582" s="277"/>
      <c r="T582" s="281"/>
      <c r="U582" s="9"/>
      <c r="V582" s="9"/>
      <c r="W582" s="9"/>
      <c r="X582" s="9"/>
      <c r="Y582" s="9"/>
      <c r="Z582" s="9"/>
      <c r="AA582" s="9"/>
      <c r="AB582" s="9"/>
      <c r="AC582" s="9"/>
      <c r="AD582" s="9"/>
      <c r="AE582" s="9"/>
      <c r="AF582" s="9"/>
      <c r="AG582" s="9"/>
      <c r="AH582" s="9"/>
      <c r="AI582" s="282"/>
      <c r="AJ582" s="31" t="s">
        <v>913</v>
      </c>
      <c r="AK582" s="275"/>
      <c r="AL582" s="280"/>
    </row>
    <row r="583" spans="1:206" ht="45" x14ac:dyDescent="0.25">
      <c r="A583" s="31" t="s">
        <v>465</v>
      </c>
      <c r="B583" s="275" t="s">
        <v>387</v>
      </c>
      <c r="C583" s="9" t="s">
        <v>466</v>
      </c>
      <c r="D583" s="9"/>
      <c r="E583" s="276"/>
      <c r="F583" s="9"/>
      <c r="G583" s="9"/>
      <c r="H583" s="9"/>
      <c r="I583" s="9"/>
      <c r="J583" s="9"/>
      <c r="K583" s="9"/>
      <c r="L583" s="275"/>
      <c r="M583" s="9"/>
      <c r="N583" s="277"/>
      <c r="O583" s="277"/>
      <c r="P583" s="278"/>
      <c r="Q583" s="279">
        <v>45968</v>
      </c>
      <c r="R583" s="280"/>
      <c r="S583" s="277"/>
      <c r="T583" s="281"/>
      <c r="U583" s="9"/>
      <c r="V583" s="9"/>
      <c r="W583" s="9"/>
      <c r="X583" s="9"/>
      <c r="Y583" s="9"/>
      <c r="Z583" s="9"/>
      <c r="AA583" s="9"/>
      <c r="AB583" s="9"/>
      <c r="AC583" s="9"/>
      <c r="AD583" s="9"/>
      <c r="AE583" s="9"/>
      <c r="AF583" s="9"/>
      <c r="AG583" s="9"/>
      <c r="AH583" s="9"/>
      <c r="AI583" s="282"/>
      <c r="AJ583" s="31" t="s">
        <v>914</v>
      </c>
      <c r="AK583" s="275"/>
      <c r="AL583" s="280"/>
    </row>
    <row r="584" spans="1:206" x14ac:dyDescent="0.25">
      <c r="A584" s="31" t="s">
        <v>708</v>
      </c>
      <c r="B584" s="275" t="s">
        <v>321</v>
      </c>
      <c r="C584" s="9" t="s">
        <v>2287</v>
      </c>
      <c r="D584" s="9" t="s">
        <v>45</v>
      </c>
      <c r="E584" s="276"/>
      <c r="F584" s="9"/>
      <c r="G584" s="9"/>
      <c r="H584" s="9"/>
      <c r="I584" s="9"/>
      <c r="J584" s="9"/>
      <c r="K584" s="9"/>
      <c r="L584" s="275"/>
      <c r="M584" s="9"/>
      <c r="N584" s="277"/>
      <c r="O584" s="277"/>
      <c r="P584" s="278">
        <v>0</v>
      </c>
      <c r="Q584" s="279" t="s">
        <v>4</v>
      </c>
      <c r="R584" s="280"/>
      <c r="S584" s="277"/>
      <c r="T584" s="281">
        <v>1</v>
      </c>
      <c r="U584" s="9">
        <v>1</v>
      </c>
      <c r="V584" s="9"/>
      <c r="W584" s="9"/>
      <c r="X584" s="9"/>
      <c r="Y584" s="9"/>
      <c r="Z584" s="9"/>
      <c r="AA584" s="9"/>
      <c r="AB584" s="9"/>
      <c r="AC584" s="9"/>
      <c r="AD584" s="9"/>
      <c r="AE584" s="9"/>
      <c r="AF584" s="9"/>
      <c r="AG584" s="9"/>
      <c r="AH584" s="9"/>
      <c r="AI584" s="282"/>
      <c r="AJ584" s="31" t="s">
        <v>915</v>
      </c>
      <c r="AK584" s="275"/>
      <c r="AL584" s="280"/>
    </row>
    <row r="585" spans="1:206" ht="30" x14ac:dyDescent="0.25">
      <c r="A585" s="31" t="s">
        <v>2365</v>
      </c>
      <c r="B585" s="275" t="s">
        <v>962</v>
      </c>
      <c r="C585" s="9" t="s">
        <v>1142</v>
      </c>
      <c r="D585" s="9"/>
      <c r="E585" s="276"/>
      <c r="F585" s="9"/>
      <c r="G585" s="9"/>
      <c r="H585" s="9"/>
      <c r="I585" s="9"/>
      <c r="J585" s="9"/>
      <c r="K585" s="9"/>
      <c r="L585" s="275"/>
      <c r="M585" s="9"/>
      <c r="N585" s="277"/>
      <c r="O585" s="277"/>
      <c r="P585" s="278"/>
      <c r="Q585" s="279">
        <v>46660</v>
      </c>
      <c r="R585" s="280"/>
      <c r="S585" s="277"/>
      <c r="T585" s="281"/>
      <c r="U585" s="9"/>
      <c r="V585" s="9"/>
      <c r="W585" s="9"/>
      <c r="X585" s="9"/>
      <c r="Y585" s="9"/>
      <c r="Z585" s="9"/>
      <c r="AA585" s="9"/>
      <c r="AB585" s="9"/>
      <c r="AC585" s="9"/>
      <c r="AD585" s="9"/>
      <c r="AE585" s="9"/>
      <c r="AF585" s="9"/>
      <c r="AG585" s="9"/>
      <c r="AH585" s="9"/>
      <c r="AI585" s="282"/>
      <c r="AJ585" s="31" t="s">
        <v>915</v>
      </c>
      <c r="AK585" s="275"/>
      <c r="AL585" s="280"/>
    </row>
    <row r="586" spans="1:206" ht="30" x14ac:dyDescent="0.25">
      <c r="A586" s="31" t="s">
        <v>709</v>
      </c>
      <c r="B586" s="275" t="s">
        <v>331</v>
      </c>
      <c r="C586" s="9" t="s">
        <v>1143</v>
      </c>
      <c r="D586" s="9"/>
      <c r="E586" s="276"/>
      <c r="F586" s="9"/>
      <c r="G586" s="9"/>
      <c r="H586" s="9"/>
      <c r="I586" s="9"/>
      <c r="J586" s="9"/>
      <c r="K586" s="9"/>
      <c r="L586" s="275"/>
      <c r="M586" s="9"/>
      <c r="N586" s="277"/>
      <c r="O586" s="277"/>
      <c r="P586" s="278"/>
      <c r="Q586" s="279">
        <v>46326</v>
      </c>
      <c r="R586" s="280"/>
      <c r="S586" s="277"/>
      <c r="T586" s="281"/>
      <c r="U586" s="9"/>
      <c r="V586" s="9"/>
      <c r="W586" s="9"/>
      <c r="X586" s="9"/>
      <c r="Y586" s="9"/>
      <c r="Z586" s="9"/>
      <c r="AA586" s="9"/>
      <c r="AB586" s="9"/>
      <c r="AC586" s="9"/>
      <c r="AD586" s="9"/>
      <c r="AE586" s="9"/>
      <c r="AF586" s="9"/>
      <c r="AG586" s="9"/>
      <c r="AH586" s="9"/>
      <c r="AI586" s="282"/>
      <c r="AJ586" s="31" t="s">
        <v>835</v>
      </c>
      <c r="AK586" s="275"/>
      <c r="AL586" s="280"/>
    </row>
    <row r="587" spans="1:206" ht="30" x14ac:dyDescent="0.25">
      <c r="A587" s="31" t="s">
        <v>710</v>
      </c>
      <c r="B587" s="275" t="s">
        <v>331</v>
      </c>
      <c r="C587" s="9" t="s">
        <v>1144</v>
      </c>
      <c r="D587" s="9"/>
      <c r="E587" s="276"/>
      <c r="F587" s="9"/>
      <c r="G587" s="9"/>
      <c r="H587" s="9"/>
      <c r="I587" s="9"/>
      <c r="J587" s="9"/>
      <c r="K587" s="9"/>
      <c r="L587" s="275"/>
      <c r="M587" s="9"/>
      <c r="N587" s="277"/>
      <c r="O587" s="277"/>
      <c r="P587" s="278"/>
      <c r="Q587" s="279">
        <v>46326</v>
      </c>
      <c r="R587" s="280"/>
      <c r="S587" s="277"/>
      <c r="T587" s="281"/>
      <c r="U587" s="9"/>
      <c r="V587" s="9"/>
      <c r="W587" s="9"/>
      <c r="X587" s="9"/>
      <c r="Y587" s="9"/>
      <c r="Z587" s="9"/>
      <c r="AA587" s="9"/>
      <c r="AB587" s="9"/>
      <c r="AC587" s="9"/>
      <c r="AD587" s="9"/>
      <c r="AE587" s="9"/>
      <c r="AF587" s="9"/>
      <c r="AG587" s="9"/>
      <c r="AH587" s="9"/>
      <c r="AI587" s="282"/>
      <c r="AJ587" s="31" t="s">
        <v>802</v>
      </c>
      <c r="AK587" s="275"/>
      <c r="AL587" s="280"/>
    </row>
    <row r="588" spans="1:206" ht="30" x14ac:dyDescent="0.25">
      <c r="A588" s="31" t="s">
        <v>711</v>
      </c>
      <c r="B588" s="275" t="s">
        <v>331</v>
      </c>
      <c r="C588" s="9" t="s">
        <v>1145</v>
      </c>
      <c r="D588" s="9"/>
      <c r="E588" s="276"/>
      <c r="F588" s="9"/>
      <c r="G588" s="9"/>
      <c r="H588" s="9"/>
      <c r="I588" s="9"/>
      <c r="J588" s="9"/>
      <c r="K588" s="9"/>
      <c r="L588" s="275"/>
      <c r="M588" s="9"/>
      <c r="N588" s="277"/>
      <c r="O588" s="277"/>
      <c r="P588" s="278"/>
      <c r="Q588" s="279">
        <v>46326</v>
      </c>
      <c r="R588" s="280"/>
      <c r="S588" s="277"/>
      <c r="T588" s="281"/>
      <c r="U588" s="9"/>
      <c r="V588" s="9"/>
      <c r="W588" s="9"/>
      <c r="X588" s="9"/>
      <c r="Y588" s="9"/>
      <c r="Z588" s="9"/>
      <c r="AA588" s="9"/>
      <c r="AB588" s="9"/>
      <c r="AC588" s="9"/>
      <c r="AD588" s="9"/>
      <c r="AE588" s="9"/>
      <c r="AF588" s="9"/>
      <c r="AG588" s="9"/>
      <c r="AH588" s="9"/>
      <c r="AI588" s="282"/>
      <c r="AJ588" s="31" t="s">
        <v>807</v>
      </c>
      <c r="AK588" s="275"/>
      <c r="AL588" s="280"/>
    </row>
    <row r="589" spans="1:206" ht="45" x14ac:dyDescent="0.25">
      <c r="A589" s="31" t="s">
        <v>712</v>
      </c>
      <c r="B589" s="275" t="s">
        <v>331</v>
      </c>
      <c r="C589" s="9" t="s">
        <v>1146</v>
      </c>
      <c r="D589" s="9"/>
      <c r="E589" s="276"/>
      <c r="F589" s="9"/>
      <c r="G589" s="9"/>
      <c r="H589" s="9"/>
      <c r="I589" s="9"/>
      <c r="J589" s="9"/>
      <c r="K589" s="9"/>
      <c r="L589" s="275"/>
      <c r="M589" s="9"/>
      <c r="N589" s="277"/>
      <c r="O589" s="277"/>
      <c r="P589" s="278"/>
      <c r="Q589" s="279">
        <v>46326</v>
      </c>
      <c r="R589" s="280" t="s">
        <v>265</v>
      </c>
      <c r="S589" s="277"/>
      <c r="T589" s="281"/>
      <c r="U589" s="9"/>
      <c r="V589" s="9"/>
      <c r="W589" s="9"/>
      <c r="X589" s="9"/>
      <c r="Y589" s="9"/>
      <c r="Z589" s="9"/>
      <c r="AA589" s="9"/>
      <c r="AB589" s="9"/>
      <c r="AC589" s="9"/>
      <c r="AD589" s="9"/>
      <c r="AE589" s="9"/>
      <c r="AF589" s="9"/>
      <c r="AG589" s="9"/>
      <c r="AH589" s="9"/>
      <c r="AI589" s="282"/>
      <c r="AJ589" s="31" t="s">
        <v>916</v>
      </c>
      <c r="AK589" s="275"/>
      <c r="AL589" s="280"/>
    </row>
    <row r="590" spans="1:206" ht="30" x14ac:dyDescent="0.25">
      <c r="A590" s="31" t="s">
        <v>713</v>
      </c>
      <c r="B590" s="275" t="s">
        <v>288</v>
      </c>
      <c r="C590" s="9" t="s">
        <v>1147</v>
      </c>
      <c r="D590" s="9"/>
      <c r="E590" s="276"/>
      <c r="F590" s="9"/>
      <c r="G590" s="9"/>
      <c r="H590" s="9"/>
      <c r="I590" s="9"/>
      <c r="J590" s="9"/>
      <c r="K590" s="9"/>
      <c r="L590" s="275"/>
      <c r="M590" s="9"/>
      <c r="N590" s="277"/>
      <c r="O590" s="277"/>
      <c r="P590" s="278"/>
      <c r="Q590" s="279">
        <v>45107</v>
      </c>
      <c r="R590" s="280"/>
      <c r="S590" s="277"/>
      <c r="T590" s="281"/>
      <c r="U590" s="9"/>
      <c r="V590" s="9"/>
      <c r="W590" s="9"/>
      <c r="X590" s="9"/>
      <c r="Y590" s="9"/>
      <c r="Z590" s="9"/>
      <c r="AA590" s="9"/>
      <c r="AB590" s="9"/>
      <c r="AC590" s="9"/>
      <c r="AD590" s="9"/>
      <c r="AE590" s="9"/>
      <c r="AF590" s="9"/>
      <c r="AG590" s="9"/>
      <c r="AH590" s="9"/>
      <c r="AI590" s="282"/>
      <c r="AJ590" s="31" t="s">
        <v>917</v>
      </c>
      <c r="AK590" s="275"/>
      <c r="AL590" s="280"/>
    </row>
    <row r="591" spans="1:206" ht="30" x14ac:dyDescent="0.25">
      <c r="A591" s="31" t="s">
        <v>1243</v>
      </c>
      <c r="B591" s="275" t="s">
        <v>361</v>
      </c>
      <c r="C591" s="9" t="s">
        <v>1148</v>
      </c>
      <c r="D591" s="9"/>
      <c r="E591" s="276"/>
      <c r="F591" s="9"/>
      <c r="G591" s="9"/>
      <c r="H591" s="9"/>
      <c r="I591" s="9"/>
      <c r="J591" s="9"/>
      <c r="K591" s="9"/>
      <c r="L591" s="275"/>
      <c r="M591" s="9"/>
      <c r="N591" s="277"/>
      <c r="O591" s="277"/>
      <c r="P591" s="278"/>
      <c r="Q591" s="279">
        <v>45107</v>
      </c>
      <c r="R591" s="280"/>
      <c r="S591" s="277"/>
      <c r="T591" s="281"/>
      <c r="U591" s="9"/>
      <c r="V591" s="9"/>
      <c r="W591" s="9"/>
      <c r="X591" s="9"/>
      <c r="Y591" s="9"/>
      <c r="Z591" s="9"/>
      <c r="AA591" s="9"/>
      <c r="AB591" s="9"/>
      <c r="AC591" s="9"/>
      <c r="AD591" s="9"/>
      <c r="AE591" s="9"/>
      <c r="AF591" s="9"/>
      <c r="AG591" s="9"/>
      <c r="AH591" s="9"/>
      <c r="AI591" s="282"/>
      <c r="AJ591" s="31" t="s">
        <v>917</v>
      </c>
      <c r="AK591" s="275"/>
      <c r="AL591" s="280"/>
    </row>
    <row r="592" spans="1:206" ht="45" x14ac:dyDescent="0.25">
      <c r="A592" s="31" t="s">
        <v>1265</v>
      </c>
      <c r="B592" s="275" t="s">
        <v>291</v>
      </c>
      <c r="C592" s="9" t="s">
        <v>1149</v>
      </c>
      <c r="D592" s="9"/>
      <c r="E592" s="276"/>
      <c r="F592" s="9"/>
      <c r="G592" s="9"/>
      <c r="H592" s="9"/>
      <c r="I592" s="9"/>
      <c r="J592" s="9"/>
      <c r="K592" s="9"/>
      <c r="L592" s="275"/>
      <c r="M592" s="9"/>
      <c r="N592" s="277"/>
      <c r="O592" s="277"/>
      <c r="P592" s="278"/>
      <c r="Q592" s="279">
        <v>45107</v>
      </c>
      <c r="R592" s="280"/>
      <c r="S592" s="277"/>
      <c r="T592" s="281"/>
      <c r="U592" s="9"/>
      <c r="V592" s="9"/>
      <c r="W592" s="9"/>
      <c r="X592" s="9"/>
      <c r="Y592" s="9"/>
      <c r="Z592" s="9"/>
      <c r="AA592" s="9"/>
      <c r="AB592" s="9"/>
      <c r="AC592" s="9"/>
      <c r="AD592" s="9"/>
      <c r="AE592" s="9"/>
      <c r="AF592" s="9"/>
      <c r="AG592" s="9"/>
      <c r="AH592" s="9"/>
      <c r="AI592" s="282"/>
      <c r="AJ592" s="31" t="s">
        <v>917</v>
      </c>
      <c r="AK592" s="275"/>
      <c r="AL592" s="280"/>
    </row>
    <row r="593" spans="1:38" ht="30" x14ac:dyDescent="0.25">
      <c r="A593" s="31" t="s">
        <v>714</v>
      </c>
      <c r="B593" s="275" t="s">
        <v>361</v>
      </c>
      <c r="C593" s="9" t="s">
        <v>1150</v>
      </c>
      <c r="D593" s="9"/>
      <c r="E593" s="276"/>
      <c r="F593" s="9"/>
      <c r="G593" s="9"/>
      <c r="H593" s="9"/>
      <c r="I593" s="9"/>
      <c r="J593" s="9"/>
      <c r="K593" s="9"/>
      <c r="L593" s="275"/>
      <c r="M593" s="9"/>
      <c r="N593" s="277"/>
      <c r="O593" s="277"/>
      <c r="P593" s="278"/>
      <c r="Q593" s="279">
        <v>46388</v>
      </c>
      <c r="R593" s="280"/>
      <c r="S593" s="277"/>
      <c r="T593" s="281"/>
      <c r="U593" s="9"/>
      <c r="V593" s="9"/>
      <c r="W593" s="9"/>
      <c r="X593" s="9"/>
      <c r="Y593" s="9"/>
      <c r="Z593" s="9"/>
      <c r="AA593" s="9"/>
      <c r="AB593" s="9"/>
      <c r="AC593" s="9"/>
      <c r="AD593" s="9"/>
      <c r="AE593" s="9"/>
      <c r="AF593" s="9"/>
      <c r="AG593" s="9"/>
      <c r="AH593" s="9"/>
      <c r="AI593" s="282"/>
      <c r="AJ593" s="31" t="s">
        <v>800</v>
      </c>
      <c r="AK593" s="275"/>
      <c r="AL593" s="280"/>
    </row>
    <row r="594" spans="1:38" x14ac:dyDescent="0.25">
      <c r="A594" s="31" t="s">
        <v>1721</v>
      </c>
      <c r="B594" s="275" t="s">
        <v>273</v>
      </c>
      <c r="C594" s="9" t="s">
        <v>1963</v>
      </c>
      <c r="D594" s="9" t="s">
        <v>15</v>
      </c>
      <c r="E594" s="276"/>
      <c r="F594" s="9"/>
      <c r="G594" s="9"/>
      <c r="H594" s="9">
        <v>6</v>
      </c>
      <c r="I594" s="9"/>
      <c r="J594" s="9"/>
      <c r="K594" s="9">
        <v>1</v>
      </c>
      <c r="L594" s="275"/>
      <c r="M594" s="9"/>
      <c r="N594" s="277"/>
      <c r="O594" s="277"/>
      <c r="P594" s="278">
        <v>17</v>
      </c>
      <c r="Q594" s="279">
        <v>46388</v>
      </c>
      <c r="R594" s="280"/>
      <c r="S594" s="277"/>
      <c r="T594" s="281">
        <v>2</v>
      </c>
      <c r="U594" s="9">
        <v>2</v>
      </c>
      <c r="V594" s="9"/>
      <c r="W594" s="9"/>
      <c r="X594" s="9"/>
      <c r="Y594" s="9"/>
      <c r="Z594" s="9"/>
      <c r="AA594" s="9"/>
      <c r="AB594" s="9"/>
      <c r="AC594" s="9"/>
      <c r="AD594" s="9"/>
      <c r="AE594" s="9"/>
      <c r="AF594" s="9"/>
      <c r="AG594" s="9"/>
      <c r="AH594" s="9"/>
      <c r="AI594" s="282"/>
      <c r="AJ594" s="31" t="s">
        <v>2063</v>
      </c>
      <c r="AK594" s="275" t="s">
        <v>2064</v>
      </c>
      <c r="AL594" s="280"/>
    </row>
    <row r="595" spans="1:38" x14ac:dyDescent="0.25">
      <c r="A595" s="31" t="s">
        <v>1722</v>
      </c>
      <c r="B595" s="275" t="s">
        <v>273</v>
      </c>
      <c r="C595" s="9" t="s">
        <v>1963</v>
      </c>
      <c r="D595" s="9" t="s">
        <v>15</v>
      </c>
      <c r="E595" s="276"/>
      <c r="F595" s="9"/>
      <c r="G595" s="9"/>
      <c r="H595" s="9">
        <v>6</v>
      </c>
      <c r="I595" s="9"/>
      <c r="J595" s="9"/>
      <c r="K595" s="9">
        <v>2</v>
      </c>
      <c r="L595" s="275"/>
      <c r="M595" s="9"/>
      <c r="N595" s="277"/>
      <c r="O595" s="277"/>
      <c r="P595" s="278">
        <v>25</v>
      </c>
      <c r="Q595" s="279">
        <v>46388</v>
      </c>
      <c r="R595" s="280"/>
      <c r="S595" s="277"/>
      <c r="T595" s="281">
        <v>2</v>
      </c>
      <c r="U595" s="9">
        <v>2</v>
      </c>
      <c r="V595" s="9"/>
      <c r="W595" s="9"/>
      <c r="X595" s="9"/>
      <c r="Y595" s="9"/>
      <c r="Z595" s="9"/>
      <c r="AA595" s="9"/>
      <c r="AB595" s="9"/>
      <c r="AC595" s="9"/>
      <c r="AD595" s="9"/>
      <c r="AE595" s="9"/>
      <c r="AF595" s="9"/>
      <c r="AG595" s="9"/>
      <c r="AH595" s="9"/>
      <c r="AI595" s="282"/>
      <c r="AJ595" s="31" t="s">
        <v>2063</v>
      </c>
      <c r="AK595" s="275" t="s">
        <v>2064</v>
      </c>
      <c r="AL595" s="280"/>
    </row>
    <row r="596" spans="1:38" ht="45" x14ac:dyDescent="0.25">
      <c r="A596" s="31" t="s">
        <v>715</v>
      </c>
      <c r="B596" s="275" t="s">
        <v>291</v>
      </c>
      <c r="C596" s="9" t="s">
        <v>1151</v>
      </c>
      <c r="D596" s="9"/>
      <c r="E596" s="276"/>
      <c r="F596" s="9"/>
      <c r="G596" s="9"/>
      <c r="H596" s="9"/>
      <c r="I596" s="9"/>
      <c r="J596" s="9"/>
      <c r="K596" s="9"/>
      <c r="L596" s="275"/>
      <c r="M596" s="9"/>
      <c r="N596" s="277"/>
      <c r="O596" s="277"/>
      <c r="P596" s="278"/>
      <c r="Q596" s="279">
        <v>46204</v>
      </c>
      <c r="R596" s="280"/>
      <c r="S596" s="277"/>
      <c r="T596" s="281"/>
      <c r="U596" s="9"/>
      <c r="V596" s="9"/>
      <c r="W596" s="9"/>
      <c r="X596" s="9"/>
      <c r="Y596" s="9"/>
      <c r="Z596" s="9"/>
      <c r="AA596" s="9"/>
      <c r="AB596" s="9"/>
      <c r="AC596" s="9"/>
      <c r="AD596" s="9"/>
      <c r="AE596" s="9"/>
      <c r="AF596" s="9"/>
      <c r="AG596" s="9"/>
      <c r="AH596" s="9"/>
      <c r="AI596" s="282"/>
      <c r="AJ596" s="31" t="s">
        <v>817</v>
      </c>
      <c r="AK596" s="275"/>
      <c r="AL596" s="280"/>
    </row>
    <row r="597" spans="1:38" ht="30" x14ac:dyDescent="0.25">
      <c r="A597" s="31" t="s">
        <v>1723</v>
      </c>
      <c r="B597" s="275" t="s">
        <v>280</v>
      </c>
      <c r="C597" s="9" t="s">
        <v>1964</v>
      </c>
      <c r="D597" s="9" t="s">
        <v>15</v>
      </c>
      <c r="E597" s="276"/>
      <c r="F597" s="9"/>
      <c r="G597" s="9"/>
      <c r="H597" s="9">
        <v>20</v>
      </c>
      <c r="I597" s="9">
        <v>20</v>
      </c>
      <c r="J597" s="9"/>
      <c r="K597" s="9">
        <v>3</v>
      </c>
      <c r="L597" s="275"/>
      <c r="M597" s="9"/>
      <c r="N597" s="277"/>
      <c r="O597" s="277"/>
      <c r="P597" s="278">
        <v>8</v>
      </c>
      <c r="Q597" s="279" t="s">
        <v>4</v>
      </c>
      <c r="R597" s="280"/>
      <c r="S597" s="277"/>
      <c r="T597" s="281"/>
      <c r="U597" s="9"/>
      <c r="V597" s="9"/>
      <c r="W597" s="9">
        <v>2</v>
      </c>
      <c r="X597" s="9"/>
      <c r="Y597" s="9"/>
      <c r="Z597" s="9"/>
      <c r="AA597" s="9"/>
      <c r="AB597" s="9"/>
      <c r="AC597" s="9"/>
      <c r="AD597" s="9"/>
      <c r="AE597" s="9"/>
      <c r="AF597" s="9"/>
      <c r="AG597" s="9"/>
      <c r="AH597" s="9"/>
      <c r="AI597" s="282"/>
      <c r="AJ597" s="31" t="s">
        <v>2104</v>
      </c>
      <c r="AK597" s="275"/>
      <c r="AL597" s="280"/>
    </row>
    <row r="598" spans="1:38" ht="30" x14ac:dyDescent="0.25">
      <c r="A598" s="31" t="s">
        <v>1724</v>
      </c>
      <c r="B598" s="275" t="s">
        <v>280</v>
      </c>
      <c r="C598" s="9" t="s">
        <v>1964</v>
      </c>
      <c r="D598" s="9" t="s">
        <v>15</v>
      </c>
      <c r="E598" s="276"/>
      <c r="F598" s="9"/>
      <c r="G598" s="9"/>
      <c r="H598" s="9">
        <v>6</v>
      </c>
      <c r="I598" s="9">
        <v>6</v>
      </c>
      <c r="J598" s="9"/>
      <c r="K598" s="9">
        <v>2</v>
      </c>
      <c r="L598" s="275"/>
      <c r="M598" s="9"/>
      <c r="N598" s="277"/>
      <c r="O598" s="277"/>
      <c r="P598" s="278">
        <v>8</v>
      </c>
      <c r="Q598" s="279" t="s">
        <v>4</v>
      </c>
      <c r="R598" s="280"/>
      <c r="S598" s="277"/>
      <c r="T598" s="281"/>
      <c r="U598" s="9"/>
      <c r="V598" s="9"/>
      <c r="W598" s="9">
        <v>2</v>
      </c>
      <c r="X598" s="9"/>
      <c r="Y598" s="9"/>
      <c r="Z598" s="9"/>
      <c r="AA598" s="9"/>
      <c r="AB598" s="9"/>
      <c r="AC598" s="9"/>
      <c r="AD598" s="9"/>
      <c r="AE598" s="9"/>
      <c r="AF598" s="9"/>
      <c r="AG598" s="9"/>
      <c r="AH598" s="9"/>
      <c r="AI598" s="282"/>
      <c r="AJ598" s="31" t="s">
        <v>2104</v>
      </c>
      <c r="AK598" s="275"/>
      <c r="AL598" s="280"/>
    </row>
    <row r="599" spans="1:38" x14ac:dyDescent="0.25">
      <c r="A599" s="31" t="s">
        <v>2210</v>
      </c>
      <c r="B599" s="275" t="s">
        <v>273</v>
      </c>
      <c r="C599" s="9" t="s">
        <v>2289</v>
      </c>
      <c r="D599" s="9" t="s">
        <v>45</v>
      </c>
      <c r="E599" s="276"/>
      <c r="F599" s="9"/>
      <c r="G599" s="9"/>
      <c r="H599" s="9"/>
      <c r="I599" s="9"/>
      <c r="J599" s="9"/>
      <c r="K599" s="9"/>
      <c r="L599" s="275"/>
      <c r="M599" s="9"/>
      <c r="N599" s="277"/>
      <c r="O599" s="277"/>
      <c r="P599" s="278">
        <v>0</v>
      </c>
      <c r="Q599" s="279" t="s">
        <v>4</v>
      </c>
      <c r="R599" s="280"/>
      <c r="S599" s="277"/>
      <c r="T599" s="281">
        <v>1</v>
      </c>
      <c r="U599" s="9">
        <v>1</v>
      </c>
      <c r="V599" s="9"/>
      <c r="W599" s="9"/>
      <c r="X599" s="9"/>
      <c r="Y599" s="9"/>
      <c r="Z599" s="9"/>
      <c r="AA599" s="9"/>
      <c r="AB599" s="9"/>
      <c r="AC599" s="9"/>
      <c r="AD599" s="9"/>
      <c r="AE599" s="9"/>
      <c r="AF599" s="9"/>
      <c r="AG599" s="9"/>
      <c r="AH599" s="9"/>
      <c r="AI599" s="282"/>
      <c r="AJ599" s="31" t="s">
        <v>915</v>
      </c>
      <c r="AK599" s="275"/>
      <c r="AL599" s="280"/>
    </row>
    <row r="600" spans="1:38" x14ac:dyDescent="0.25">
      <c r="A600" s="31" t="s">
        <v>2366</v>
      </c>
      <c r="B600" s="275" t="s">
        <v>310</v>
      </c>
      <c r="C600" s="9" t="s">
        <v>2288</v>
      </c>
      <c r="D600" s="9" t="s">
        <v>45</v>
      </c>
      <c r="E600" s="276"/>
      <c r="F600" s="9"/>
      <c r="G600" s="9"/>
      <c r="H600" s="9"/>
      <c r="I600" s="9"/>
      <c r="J600" s="9"/>
      <c r="K600" s="9"/>
      <c r="L600" s="275"/>
      <c r="M600" s="9"/>
      <c r="N600" s="277"/>
      <c r="O600" s="277"/>
      <c r="P600" s="278">
        <v>0</v>
      </c>
      <c r="Q600" s="279" t="s">
        <v>4</v>
      </c>
      <c r="R600" s="280"/>
      <c r="S600" s="277"/>
      <c r="T600" s="281">
        <v>1</v>
      </c>
      <c r="U600" s="9">
        <v>1</v>
      </c>
      <c r="V600" s="9"/>
      <c r="W600" s="9"/>
      <c r="X600" s="9"/>
      <c r="Y600" s="9"/>
      <c r="Z600" s="9"/>
      <c r="AA600" s="9"/>
      <c r="AB600" s="9"/>
      <c r="AC600" s="9"/>
      <c r="AD600" s="9"/>
      <c r="AE600" s="9"/>
      <c r="AF600" s="9"/>
      <c r="AG600" s="9"/>
      <c r="AH600" s="9"/>
      <c r="AI600" s="282"/>
      <c r="AJ600" s="31" t="s">
        <v>915</v>
      </c>
      <c r="AK600" s="275"/>
      <c r="AL600" s="280"/>
    </row>
    <row r="601" spans="1:38" x14ac:dyDescent="0.25">
      <c r="A601" s="31" t="s">
        <v>716</v>
      </c>
      <c r="B601" s="275" t="s">
        <v>310</v>
      </c>
      <c r="C601" s="9" t="s">
        <v>1152</v>
      </c>
      <c r="D601" s="9" t="s">
        <v>15</v>
      </c>
      <c r="E601" s="276"/>
      <c r="F601" s="9"/>
      <c r="G601" s="9"/>
      <c r="H601" s="9"/>
      <c r="I601" s="9"/>
      <c r="J601" s="9"/>
      <c r="K601" s="9"/>
      <c r="L601" s="275"/>
      <c r="M601" s="9"/>
      <c r="N601" s="277"/>
      <c r="O601" s="277"/>
      <c r="P601" s="278">
        <v>13</v>
      </c>
      <c r="Q601" s="279">
        <v>46310</v>
      </c>
      <c r="R601" s="280"/>
      <c r="S601" s="277"/>
      <c r="T601" s="281">
        <v>2</v>
      </c>
      <c r="U601" s="9">
        <v>2</v>
      </c>
      <c r="V601" s="9"/>
      <c r="W601" s="9"/>
      <c r="X601" s="9"/>
      <c r="Y601" s="9"/>
      <c r="Z601" s="9"/>
      <c r="AA601" s="9"/>
      <c r="AB601" s="9"/>
      <c r="AC601" s="9"/>
      <c r="AD601" s="9"/>
      <c r="AE601" s="9"/>
      <c r="AF601" s="9"/>
      <c r="AG601" s="9"/>
      <c r="AH601" s="9"/>
      <c r="AI601" s="282"/>
      <c r="AJ601" s="31" t="s">
        <v>2105</v>
      </c>
      <c r="AK601" s="275" t="s">
        <v>2063</v>
      </c>
      <c r="AL601" s="280"/>
    </row>
    <row r="602" spans="1:38" ht="45" x14ac:dyDescent="0.25">
      <c r="A602" s="31" t="s">
        <v>1725</v>
      </c>
      <c r="B602" s="275" t="s">
        <v>273</v>
      </c>
      <c r="C602" s="9" t="s">
        <v>1965</v>
      </c>
      <c r="D602" s="9" t="s">
        <v>15</v>
      </c>
      <c r="E602" s="276"/>
      <c r="F602" s="9"/>
      <c r="G602" s="9"/>
      <c r="H602" s="9"/>
      <c r="I602" s="9">
        <v>3</v>
      </c>
      <c r="J602" s="9"/>
      <c r="K602" s="9">
        <v>1</v>
      </c>
      <c r="L602" s="275" t="s">
        <v>2058</v>
      </c>
      <c r="M602" s="9"/>
      <c r="N602" s="277"/>
      <c r="O602" s="277"/>
      <c r="P602" s="278">
        <v>2</v>
      </c>
      <c r="Q602" s="279" t="s">
        <v>4</v>
      </c>
      <c r="R602" s="280"/>
      <c r="S602" s="277"/>
      <c r="T602" s="281">
        <v>2</v>
      </c>
      <c r="U602" s="9"/>
      <c r="V602" s="9"/>
      <c r="W602" s="9"/>
      <c r="X602" s="9"/>
      <c r="Y602" s="9"/>
      <c r="Z602" s="9"/>
      <c r="AA602" s="9"/>
      <c r="AB602" s="9"/>
      <c r="AC602" s="9"/>
      <c r="AD602" s="9"/>
      <c r="AE602" s="9"/>
      <c r="AF602" s="9"/>
      <c r="AG602" s="9"/>
      <c r="AH602" s="9"/>
      <c r="AI602" s="282"/>
      <c r="AJ602" s="31" t="s">
        <v>2117</v>
      </c>
      <c r="AK602" s="275"/>
      <c r="AL602" s="280"/>
    </row>
    <row r="603" spans="1:38" x14ac:dyDescent="0.25">
      <c r="A603" s="31" t="s">
        <v>1726</v>
      </c>
      <c r="B603" s="275" t="s">
        <v>310</v>
      </c>
      <c r="C603" s="9" t="s">
        <v>1966</v>
      </c>
      <c r="D603" s="9" t="s">
        <v>15</v>
      </c>
      <c r="E603" s="276"/>
      <c r="F603" s="9"/>
      <c r="G603" s="9"/>
      <c r="H603" s="9">
        <v>6</v>
      </c>
      <c r="I603" s="9">
        <v>6</v>
      </c>
      <c r="J603" s="9">
        <v>3</v>
      </c>
      <c r="K603" s="9">
        <v>1</v>
      </c>
      <c r="L603" s="275"/>
      <c r="M603" s="9"/>
      <c r="N603" s="277"/>
      <c r="O603" s="277"/>
      <c r="P603" s="278">
        <v>3</v>
      </c>
      <c r="Q603" s="279" t="s">
        <v>4</v>
      </c>
      <c r="R603" s="280"/>
      <c r="S603" s="277"/>
      <c r="T603" s="281"/>
      <c r="U603" s="9"/>
      <c r="V603" s="9"/>
      <c r="W603" s="9"/>
      <c r="X603" s="9">
        <v>2</v>
      </c>
      <c r="Y603" s="9"/>
      <c r="Z603" s="9">
        <v>2</v>
      </c>
      <c r="AA603" s="9"/>
      <c r="AB603" s="9"/>
      <c r="AC603" s="9"/>
      <c r="AD603" s="9"/>
      <c r="AE603" s="9"/>
      <c r="AF603" s="9"/>
      <c r="AG603" s="9"/>
      <c r="AH603" s="9"/>
      <c r="AI603" s="282"/>
      <c r="AJ603" s="31" t="s">
        <v>2085</v>
      </c>
      <c r="AK603" s="275" t="s">
        <v>2086</v>
      </c>
      <c r="AL603" s="280"/>
    </row>
    <row r="604" spans="1:38" x14ac:dyDescent="0.25">
      <c r="A604" s="31" t="s">
        <v>1727</v>
      </c>
      <c r="B604" s="275" t="s">
        <v>310</v>
      </c>
      <c r="C604" s="9" t="s">
        <v>1966</v>
      </c>
      <c r="D604" s="9" t="s">
        <v>15</v>
      </c>
      <c r="E604" s="276"/>
      <c r="F604" s="9"/>
      <c r="G604" s="9"/>
      <c r="H604" s="9">
        <v>6</v>
      </c>
      <c r="I604" s="9">
        <v>20</v>
      </c>
      <c r="J604" s="9">
        <v>3</v>
      </c>
      <c r="K604" s="9">
        <v>2</v>
      </c>
      <c r="L604" s="275"/>
      <c r="M604" s="9"/>
      <c r="N604" s="277"/>
      <c r="O604" s="277"/>
      <c r="P604" s="278">
        <v>5</v>
      </c>
      <c r="Q604" s="279" t="s">
        <v>4</v>
      </c>
      <c r="R604" s="280"/>
      <c r="S604" s="277"/>
      <c r="T604" s="281"/>
      <c r="U604" s="9"/>
      <c r="V604" s="9"/>
      <c r="W604" s="9"/>
      <c r="X604" s="9">
        <v>2</v>
      </c>
      <c r="Y604" s="9"/>
      <c r="Z604" s="9">
        <v>2</v>
      </c>
      <c r="AA604" s="9"/>
      <c r="AB604" s="9"/>
      <c r="AC604" s="9"/>
      <c r="AD604" s="9"/>
      <c r="AE604" s="9"/>
      <c r="AF604" s="9"/>
      <c r="AG604" s="9"/>
      <c r="AH604" s="9"/>
      <c r="AI604" s="282"/>
      <c r="AJ604" s="31" t="s">
        <v>2085</v>
      </c>
      <c r="AK604" s="275" t="s">
        <v>2086</v>
      </c>
      <c r="AL604" s="280"/>
    </row>
    <row r="605" spans="1:38" x14ac:dyDescent="0.25">
      <c r="A605" s="31" t="s">
        <v>1348</v>
      </c>
      <c r="B605" s="275" t="s">
        <v>345</v>
      </c>
      <c r="C605" s="9" t="s">
        <v>1477</v>
      </c>
      <c r="D605" s="9" t="s">
        <v>16</v>
      </c>
      <c r="E605" s="276"/>
      <c r="F605" s="9"/>
      <c r="G605" s="9"/>
      <c r="H605" s="9"/>
      <c r="I605" s="9"/>
      <c r="J605" s="9"/>
      <c r="K605" s="9"/>
      <c r="L605" s="275"/>
      <c r="M605" s="9"/>
      <c r="N605" s="277"/>
      <c r="O605" s="277"/>
      <c r="P605" s="278">
        <v>0</v>
      </c>
      <c r="Q605" s="279" t="s">
        <v>4</v>
      </c>
      <c r="R605" s="280"/>
      <c r="S605" s="277"/>
      <c r="T605" s="281"/>
      <c r="U605" s="9"/>
      <c r="V605" s="9"/>
      <c r="W605" s="9"/>
      <c r="X605" s="9"/>
      <c r="Y605" s="9"/>
      <c r="Z605" s="9"/>
      <c r="AA605" s="9"/>
      <c r="AB605" s="9">
        <v>1</v>
      </c>
      <c r="AC605" s="9"/>
      <c r="AD605" s="9"/>
      <c r="AE605" s="9"/>
      <c r="AF605" s="9">
        <v>1</v>
      </c>
      <c r="AG605" s="9"/>
      <c r="AH605" s="9"/>
      <c r="AI605" s="282"/>
      <c r="AJ605" s="31" t="s">
        <v>1536</v>
      </c>
      <c r="AK605" s="275"/>
      <c r="AL605" s="280"/>
    </row>
    <row r="606" spans="1:38" x14ac:dyDescent="0.25">
      <c r="A606" s="31" t="s">
        <v>1349</v>
      </c>
      <c r="B606" s="275" t="s">
        <v>345</v>
      </c>
      <c r="C606" s="9" t="s">
        <v>1478</v>
      </c>
      <c r="D606" s="9" t="s">
        <v>16</v>
      </c>
      <c r="E606" s="276"/>
      <c r="F606" s="9"/>
      <c r="G606" s="9" t="s">
        <v>19</v>
      </c>
      <c r="H606" s="9">
        <v>20</v>
      </c>
      <c r="I606" s="9"/>
      <c r="J606" s="9"/>
      <c r="K606" s="9">
        <v>1</v>
      </c>
      <c r="L606" s="275"/>
      <c r="M606" s="9"/>
      <c r="N606" s="277"/>
      <c r="O606" s="277"/>
      <c r="P606" s="278">
        <v>14</v>
      </c>
      <c r="Q606" s="279" t="s">
        <v>4</v>
      </c>
      <c r="R606" s="280"/>
      <c r="S606" s="277"/>
      <c r="T606" s="281"/>
      <c r="U606" s="9"/>
      <c r="V606" s="9"/>
      <c r="W606" s="9"/>
      <c r="X606" s="9"/>
      <c r="Y606" s="9"/>
      <c r="Z606" s="9"/>
      <c r="AA606" s="9"/>
      <c r="AB606" s="9">
        <v>1</v>
      </c>
      <c r="AC606" s="9"/>
      <c r="AD606" s="9"/>
      <c r="AE606" s="9"/>
      <c r="AF606" s="9"/>
      <c r="AG606" s="9">
        <v>1</v>
      </c>
      <c r="AH606" s="9"/>
      <c r="AI606" s="282"/>
      <c r="AJ606" s="31" t="s">
        <v>1536</v>
      </c>
      <c r="AK606" s="275" t="s">
        <v>882</v>
      </c>
      <c r="AL606" s="280"/>
    </row>
    <row r="607" spans="1:38" x14ac:dyDescent="0.25">
      <c r="A607" s="31" t="s">
        <v>2211</v>
      </c>
      <c r="B607" s="275" t="s">
        <v>379</v>
      </c>
      <c r="C607" s="9" t="s">
        <v>2290</v>
      </c>
      <c r="D607" s="9" t="s">
        <v>17</v>
      </c>
      <c r="E607" s="276"/>
      <c r="F607" s="9"/>
      <c r="G607" s="9"/>
      <c r="H607" s="9"/>
      <c r="I607" s="9"/>
      <c r="J607" s="9"/>
      <c r="K607" s="9">
        <v>1</v>
      </c>
      <c r="L607" s="275"/>
      <c r="M607" s="9"/>
      <c r="N607" s="277"/>
      <c r="O607" s="277"/>
      <c r="P607" s="278">
        <v>18</v>
      </c>
      <c r="Q607" s="279" t="s">
        <v>4</v>
      </c>
      <c r="R607" s="280"/>
      <c r="S607" s="277"/>
      <c r="T607" s="281"/>
      <c r="U607" s="9"/>
      <c r="V607" s="9">
        <v>3</v>
      </c>
      <c r="W607" s="9">
        <v>3</v>
      </c>
      <c r="X607" s="9"/>
      <c r="Y607" s="9">
        <v>1</v>
      </c>
      <c r="Z607" s="9"/>
      <c r="AA607" s="9"/>
      <c r="AB607" s="9"/>
      <c r="AC607" s="9"/>
      <c r="AD607" s="9"/>
      <c r="AE607" s="9"/>
      <c r="AF607" s="9"/>
      <c r="AG607" s="9">
        <v>3</v>
      </c>
      <c r="AH607" s="9"/>
      <c r="AI607" s="282"/>
      <c r="AJ607" s="31" t="s">
        <v>801</v>
      </c>
      <c r="AK607" s="275"/>
      <c r="AL607" s="280"/>
    </row>
    <row r="608" spans="1:38" x14ac:dyDescent="0.25">
      <c r="A608" s="31" t="s">
        <v>2212</v>
      </c>
      <c r="B608" s="275" t="s">
        <v>345</v>
      </c>
      <c r="C608" s="9" t="s">
        <v>2291</v>
      </c>
      <c r="D608" s="9" t="s">
        <v>17</v>
      </c>
      <c r="E608" s="276"/>
      <c r="F608" s="9"/>
      <c r="G608" s="9"/>
      <c r="H608" s="9"/>
      <c r="I608" s="9"/>
      <c r="J608" s="9"/>
      <c r="K608" s="9"/>
      <c r="L608" s="275"/>
      <c r="M608" s="9"/>
      <c r="N608" s="277"/>
      <c r="O608" s="277"/>
      <c r="P608" s="278">
        <v>0</v>
      </c>
      <c r="Q608" s="279" t="s">
        <v>4</v>
      </c>
      <c r="R608" s="280"/>
      <c r="S608" s="277"/>
      <c r="T608" s="281"/>
      <c r="U608" s="9"/>
      <c r="V608" s="9">
        <v>1</v>
      </c>
      <c r="W608" s="9">
        <v>1</v>
      </c>
      <c r="X608" s="9"/>
      <c r="Y608" s="9"/>
      <c r="Z608" s="9"/>
      <c r="AA608" s="9"/>
      <c r="AB608" s="9"/>
      <c r="AC608" s="9"/>
      <c r="AD608" s="9"/>
      <c r="AE608" s="9"/>
      <c r="AF608" s="9"/>
      <c r="AG608" s="9"/>
      <c r="AH608" s="9"/>
      <c r="AI608" s="282"/>
      <c r="AJ608" s="31" t="s">
        <v>2348</v>
      </c>
      <c r="AK608" s="275"/>
      <c r="AL608" s="280"/>
    </row>
    <row r="609" spans="1:38" x14ac:dyDescent="0.25">
      <c r="A609" s="31" t="s">
        <v>2213</v>
      </c>
      <c r="B609" s="275" t="s">
        <v>307</v>
      </c>
      <c r="C609" s="9" t="s">
        <v>2292</v>
      </c>
      <c r="D609" s="9" t="s">
        <v>45</v>
      </c>
      <c r="E609" s="276"/>
      <c r="F609" s="9"/>
      <c r="G609" s="9"/>
      <c r="H609" s="9"/>
      <c r="I609" s="9"/>
      <c r="J609" s="9"/>
      <c r="K609" s="9"/>
      <c r="L609" s="275"/>
      <c r="M609" s="9"/>
      <c r="N609" s="277"/>
      <c r="O609" s="277"/>
      <c r="P609" s="278">
        <v>0</v>
      </c>
      <c r="Q609" s="279" t="s">
        <v>4</v>
      </c>
      <c r="R609" s="280"/>
      <c r="S609" s="277"/>
      <c r="T609" s="281">
        <v>1</v>
      </c>
      <c r="U609" s="9">
        <v>1</v>
      </c>
      <c r="V609" s="9"/>
      <c r="W609" s="9"/>
      <c r="X609" s="9"/>
      <c r="Y609" s="9"/>
      <c r="Z609" s="9"/>
      <c r="AA609" s="9"/>
      <c r="AB609" s="9"/>
      <c r="AC609" s="9"/>
      <c r="AD609" s="9"/>
      <c r="AE609" s="9"/>
      <c r="AF609" s="9"/>
      <c r="AG609" s="9"/>
      <c r="AH609" s="9"/>
      <c r="AI609" s="282"/>
      <c r="AJ609" s="31" t="s">
        <v>915</v>
      </c>
      <c r="AK609" s="275"/>
      <c r="AL609" s="280"/>
    </row>
    <row r="610" spans="1:38" x14ac:dyDescent="0.25">
      <c r="A610" s="31" t="s">
        <v>717</v>
      </c>
      <c r="B610" s="275" t="s">
        <v>307</v>
      </c>
      <c r="C610" s="9" t="s">
        <v>1153</v>
      </c>
      <c r="D610" s="9" t="s">
        <v>15</v>
      </c>
      <c r="E610" s="276"/>
      <c r="F610" s="9"/>
      <c r="G610" s="9"/>
      <c r="H610" s="9">
        <v>6</v>
      </c>
      <c r="I610" s="9"/>
      <c r="J610" s="9"/>
      <c r="K610" s="9">
        <v>2</v>
      </c>
      <c r="L610" s="275"/>
      <c r="M610" s="9"/>
      <c r="N610" s="277"/>
      <c r="O610" s="277"/>
      <c r="P610" s="278">
        <v>25</v>
      </c>
      <c r="Q610" s="279">
        <v>46388</v>
      </c>
      <c r="R610" s="280"/>
      <c r="S610" s="277"/>
      <c r="T610" s="281">
        <v>2</v>
      </c>
      <c r="U610" s="9">
        <v>2</v>
      </c>
      <c r="V610" s="9"/>
      <c r="W610" s="9"/>
      <c r="X610" s="9"/>
      <c r="Y610" s="9"/>
      <c r="Z610" s="9"/>
      <c r="AA610" s="9"/>
      <c r="AB610" s="9"/>
      <c r="AC610" s="9"/>
      <c r="AD610" s="9"/>
      <c r="AE610" s="9"/>
      <c r="AF610" s="9"/>
      <c r="AG610" s="9"/>
      <c r="AH610" s="9"/>
      <c r="AI610" s="282"/>
      <c r="AJ610" s="31" t="s">
        <v>2063</v>
      </c>
      <c r="AK610" s="275" t="s">
        <v>2064</v>
      </c>
      <c r="AL610" s="280"/>
    </row>
    <row r="611" spans="1:38" x14ac:dyDescent="0.25">
      <c r="A611" s="31" t="s">
        <v>1728</v>
      </c>
      <c r="B611" s="275" t="s">
        <v>307</v>
      </c>
      <c r="C611" s="9" t="s">
        <v>1967</v>
      </c>
      <c r="D611" s="9" t="s">
        <v>15</v>
      </c>
      <c r="E611" s="276"/>
      <c r="F611" s="9"/>
      <c r="G611" s="9"/>
      <c r="H611" s="9"/>
      <c r="I611" s="9"/>
      <c r="J611" s="9"/>
      <c r="K611" s="9"/>
      <c r="L611" s="275"/>
      <c r="M611" s="9"/>
      <c r="N611" s="277"/>
      <c r="O611" s="277"/>
      <c r="P611" s="278">
        <v>1</v>
      </c>
      <c r="Q611" s="279" t="s">
        <v>4</v>
      </c>
      <c r="R611" s="280"/>
      <c r="S611" s="277"/>
      <c r="T611" s="281"/>
      <c r="U611" s="9"/>
      <c r="V611" s="9"/>
      <c r="W611" s="9"/>
      <c r="X611" s="9"/>
      <c r="Y611" s="9">
        <v>2</v>
      </c>
      <c r="Z611" s="9"/>
      <c r="AA611" s="9"/>
      <c r="AB611" s="9"/>
      <c r="AC611" s="9"/>
      <c r="AD611" s="9"/>
      <c r="AE611" s="9"/>
      <c r="AF611" s="9"/>
      <c r="AG611" s="9">
        <v>2</v>
      </c>
      <c r="AH611" s="9"/>
      <c r="AI611" s="282"/>
      <c r="AJ611" s="31" t="s">
        <v>2072</v>
      </c>
      <c r="AK611" s="275"/>
      <c r="AL611" s="280"/>
    </row>
    <row r="612" spans="1:38" ht="30" x14ac:dyDescent="0.25">
      <c r="A612" s="31" t="s">
        <v>1729</v>
      </c>
      <c r="B612" s="275" t="s">
        <v>280</v>
      </c>
      <c r="C612" s="9" t="s">
        <v>1968</v>
      </c>
      <c r="D612" s="9" t="s">
        <v>15</v>
      </c>
      <c r="E612" s="276"/>
      <c r="F612" s="9"/>
      <c r="G612" s="9"/>
      <c r="H612" s="9"/>
      <c r="I612" s="9"/>
      <c r="J612" s="9"/>
      <c r="K612" s="9"/>
      <c r="L612" s="275"/>
      <c r="M612" s="9"/>
      <c r="N612" s="277"/>
      <c r="O612" s="277"/>
      <c r="P612" s="278">
        <v>1</v>
      </c>
      <c r="Q612" s="279" t="s">
        <v>4</v>
      </c>
      <c r="R612" s="280"/>
      <c r="S612" s="277"/>
      <c r="T612" s="281"/>
      <c r="U612" s="9"/>
      <c r="V612" s="9"/>
      <c r="W612" s="9">
        <v>2</v>
      </c>
      <c r="X612" s="9"/>
      <c r="Y612" s="9"/>
      <c r="Z612" s="9"/>
      <c r="AA612" s="9"/>
      <c r="AB612" s="9"/>
      <c r="AC612" s="9"/>
      <c r="AD612" s="9"/>
      <c r="AE612" s="9"/>
      <c r="AF612" s="9"/>
      <c r="AG612" s="9"/>
      <c r="AH612" s="9"/>
      <c r="AI612" s="282"/>
      <c r="AJ612" s="31" t="s">
        <v>2118</v>
      </c>
      <c r="AK612" s="275"/>
      <c r="AL612" s="280"/>
    </row>
    <row r="613" spans="1:38" ht="30" x14ac:dyDescent="0.25">
      <c r="A613" s="31" t="s">
        <v>718</v>
      </c>
      <c r="B613" s="275" t="s">
        <v>960</v>
      </c>
      <c r="C613" s="9" t="s">
        <v>1154</v>
      </c>
      <c r="D613" s="9"/>
      <c r="E613" s="276"/>
      <c r="F613" s="9"/>
      <c r="G613" s="9"/>
      <c r="H613" s="9"/>
      <c r="I613" s="9"/>
      <c r="J613" s="9"/>
      <c r="K613" s="9"/>
      <c r="L613" s="275"/>
      <c r="M613" s="9"/>
      <c r="N613" s="277"/>
      <c r="O613" s="277"/>
      <c r="P613" s="278"/>
      <c r="Q613" s="279">
        <v>46326</v>
      </c>
      <c r="R613" s="280"/>
      <c r="S613" s="277"/>
      <c r="T613" s="281"/>
      <c r="U613" s="9"/>
      <c r="V613" s="9"/>
      <c r="W613" s="9"/>
      <c r="X613" s="9"/>
      <c r="Y613" s="9"/>
      <c r="Z613" s="9"/>
      <c r="AA613" s="9"/>
      <c r="AB613" s="9"/>
      <c r="AC613" s="9"/>
      <c r="AD613" s="9"/>
      <c r="AE613" s="9"/>
      <c r="AF613" s="9"/>
      <c r="AG613" s="9"/>
      <c r="AH613" s="9"/>
      <c r="AI613" s="282"/>
      <c r="AJ613" s="31" t="s">
        <v>891</v>
      </c>
      <c r="AK613" s="275"/>
      <c r="AL613" s="280"/>
    </row>
    <row r="614" spans="1:38" ht="45" x14ac:dyDescent="0.25">
      <c r="A614" s="31" t="s">
        <v>1256</v>
      </c>
      <c r="B614" s="275" t="s">
        <v>299</v>
      </c>
      <c r="C614" s="9" t="s">
        <v>1155</v>
      </c>
      <c r="D614" s="9"/>
      <c r="E614" s="276"/>
      <c r="F614" s="9"/>
      <c r="G614" s="9"/>
      <c r="H614" s="9"/>
      <c r="I614" s="9"/>
      <c r="J614" s="9"/>
      <c r="K614" s="9"/>
      <c r="L614" s="275"/>
      <c r="M614" s="9"/>
      <c r="N614" s="277"/>
      <c r="O614" s="277"/>
      <c r="P614" s="278"/>
      <c r="Q614" s="279">
        <v>46326</v>
      </c>
      <c r="R614" s="280"/>
      <c r="S614" s="277"/>
      <c r="T614" s="281"/>
      <c r="U614" s="9"/>
      <c r="V614" s="9"/>
      <c r="W614" s="9"/>
      <c r="X614" s="9"/>
      <c r="Y614" s="9"/>
      <c r="Z614" s="9"/>
      <c r="AA614" s="9"/>
      <c r="AB614" s="9"/>
      <c r="AC614" s="9"/>
      <c r="AD614" s="9"/>
      <c r="AE614" s="9"/>
      <c r="AF614" s="9"/>
      <c r="AG614" s="9"/>
      <c r="AH614" s="9"/>
      <c r="AI614" s="282"/>
      <c r="AJ614" s="31" t="s">
        <v>891</v>
      </c>
      <c r="AK614" s="275"/>
      <c r="AL614" s="280"/>
    </row>
    <row r="615" spans="1:38" x14ac:dyDescent="0.25">
      <c r="A615" s="31" t="s">
        <v>2215</v>
      </c>
      <c r="B615" s="275" t="s">
        <v>310</v>
      </c>
      <c r="C615" s="9" t="s">
        <v>2294</v>
      </c>
      <c r="D615" s="9" t="s">
        <v>17</v>
      </c>
      <c r="E615" s="276"/>
      <c r="F615" s="9"/>
      <c r="G615" s="9"/>
      <c r="H615" s="9"/>
      <c r="I615" s="9"/>
      <c r="J615" s="9"/>
      <c r="K615" s="9"/>
      <c r="L615" s="275"/>
      <c r="M615" s="9"/>
      <c r="N615" s="277"/>
      <c r="O615" s="277"/>
      <c r="P615" s="278">
        <v>1</v>
      </c>
      <c r="Q615" s="279" t="s">
        <v>4</v>
      </c>
      <c r="R615" s="280"/>
      <c r="S615" s="277"/>
      <c r="T615" s="281"/>
      <c r="U615" s="9"/>
      <c r="V615" s="9"/>
      <c r="W615" s="9">
        <v>2</v>
      </c>
      <c r="X615" s="9"/>
      <c r="Y615" s="9"/>
      <c r="Z615" s="9"/>
      <c r="AA615" s="9"/>
      <c r="AB615" s="9"/>
      <c r="AC615" s="9"/>
      <c r="AD615" s="9"/>
      <c r="AE615" s="9"/>
      <c r="AF615" s="9"/>
      <c r="AG615" s="9"/>
      <c r="AH615" s="9"/>
      <c r="AI615" s="282"/>
      <c r="AJ615" s="31" t="s">
        <v>2336</v>
      </c>
      <c r="AK615" s="275"/>
      <c r="AL615" s="280"/>
    </row>
    <row r="616" spans="1:38" x14ac:dyDescent="0.25">
      <c r="A616" s="31" t="s">
        <v>2214</v>
      </c>
      <c r="B616" s="275" t="s">
        <v>1396</v>
      </c>
      <c r="C616" s="9" t="s">
        <v>2293</v>
      </c>
      <c r="D616" s="9" t="s">
        <v>17</v>
      </c>
      <c r="E616" s="276"/>
      <c r="F616" s="9"/>
      <c r="G616" s="9"/>
      <c r="H616" s="9"/>
      <c r="I616" s="9"/>
      <c r="J616" s="9"/>
      <c r="K616" s="9"/>
      <c r="L616" s="275"/>
      <c r="M616" s="9"/>
      <c r="N616" s="277"/>
      <c r="O616" s="277"/>
      <c r="P616" s="278">
        <v>1</v>
      </c>
      <c r="Q616" s="279" t="s">
        <v>4</v>
      </c>
      <c r="R616" s="280"/>
      <c r="S616" s="277"/>
      <c r="T616" s="281"/>
      <c r="U616" s="9"/>
      <c r="V616" s="9"/>
      <c r="W616" s="9">
        <v>2</v>
      </c>
      <c r="X616" s="9"/>
      <c r="Y616" s="9"/>
      <c r="Z616" s="9"/>
      <c r="AA616" s="9"/>
      <c r="AB616" s="9"/>
      <c r="AC616" s="9"/>
      <c r="AD616" s="9"/>
      <c r="AE616" s="9"/>
      <c r="AF616" s="9"/>
      <c r="AG616" s="9"/>
      <c r="AH616" s="9"/>
      <c r="AI616" s="282"/>
      <c r="AJ616" s="31" t="s">
        <v>2336</v>
      </c>
      <c r="AK616" s="275"/>
      <c r="AL616" s="280"/>
    </row>
    <row r="617" spans="1:38" x14ac:dyDescent="0.25">
      <c r="A617" s="31" t="s">
        <v>1730</v>
      </c>
      <c r="B617" s="275" t="s">
        <v>321</v>
      </c>
      <c r="C617" s="9" t="s">
        <v>1969</v>
      </c>
      <c r="D617" s="9" t="s">
        <v>15</v>
      </c>
      <c r="E617" s="276"/>
      <c r="F617" s="9"/>
      <c r="G617" s="9"/>
      <c r="H617" s="9"/>
      <c r="I617" s="9"/>
      <c r="J617" s="9"/>
      <c r="K617" s="9"/>
      <c r="L617" s="275"/>
      <c r="M617" s="9"/>
      <c r="N617" s="277"/>
      <c r="O617" s="277"/>
      <c r="P617" s="278">
        <v>1</v>
      </c>
      <c r="Q617" s="279" t="s">
        <v>4</v>
      </c>
      <c r="R617" s="280"/>
      <c r="S617" s="277"/>
      <c r="T617" s="281"/>
      <c r="U617" s="9"/>
      <c r="V617" s="9"/>
      <c r="W617" s="9"/>
      <c r="X617" s="9"/>
      <c r="Y617" s="9">
        <v>2</v>
      </c>
      <c r="Z617" s="9"/>
      <c r="AA617" s="9"/>
      <c r="AB617" s="9"/>
      <c r="AC617" s="9"/>
      <c r="AD617" s="9"/>
      <c r="AE617" s="9"/>
      <c r="AF617" s="9"/>
      <c r="AG617" s="9">
        <v>2</v>
      </c>
      <c r="AH617" s="9"/>
      <c r="AI617" s="282"/>
      <c r="AJ617" s="31" t="s">
        <v>2072</v>
      </c>
      <c r="AK617" s="275"/>
      <c r="AL617" s="280"/>
    </row>
    <row r="618" spans="1:38" ht="45" x14ac:dyDescent="0.25">
      <c r="A618" s="31" t="s">
        <v>719</v>
      </c>
      <c r="B618" s="275" t="s">
        <v>474</v>
      </c>
      <c r="C618" s="9" t="s">
        <v>1156</v>
      </c>
      <c r="D618" s="9"/>
      <c r="E618" s="276"/>
      <c r="F618" s="9"/>
      <c r="G618" s="9"/>
      <c r="H618" s="9"/>
      <c r="I618" s="9"/>
      <c r="J618" s="9"/>
      <c r="K618" s="9"/>
      <c r="L618" s="275"/>
      <c r="M618" s="9"/>
      <c r="N618" s="277"/>
      <c r="O618" s="277"/>
      <c r="P618" s="278"/>
      <c r="Q618" s="279">
        <v>45043</v>
      </c>
      <c r="R618" s="280"/>
      <c r="S618" s="277"/>
      <c r="T618" s="281"/>
      <c r="U618" s="9"/>
      <c r="V618" s="9"/>
      <c r="W618" s="9"/>
      <c r="X618" s="9"/>
      <c r="Y618" s="9"/>
      <c r="Z618" s="9"/>
      <c r="AA618" s="9"/>
      <c r="AB618" s="9"/>
      <c r="AC618" s="9"/>
      <c r="AD618" s="9"/>
      <c r="AE618" s="9"/>
      <c r="AF618" s="9"/>
      <c r="AG618" s="9"/>
      <c r="AH618" s="9"/>
      <c r="AI618" s="282"/>
      <c r="AJ618" s="31" t="s">
        <v>918</v>
      </c>
      <c r="AK618" s="275"/>
      <c r="AL618" s="280"/>
    </row>
    <row r="619" spans="1:38" x14ac:dyDescent="0.25">
      <c r="A619" s="31" t="s">
        <v>1731</v>
      </c>
      <c r="B619" s="275" t="s">
        <v>280</v>
      </c>
      <c r="C619" s="9" t="s">
        <v>1970</v>
      </c>
      <c r="D619" s="9" t="s">
        <v>15</v>
      </c>
      <c r="E619" s="276"/>
      <c r="F619" s="9"/>
      <c r="G619" s="9"/>
      <c r="H619" s="9"/>
      <c r="I619" s="9"/>
      <c r="J619" s="9"/>
      <c r="K619" s="9"/>
      <c r="L619" s="275"/>
      <c r="M619" s="9"/>
      <c r="N619" s="277"/>
      <c r="O619" s="277"/>
      <c r="P619" s="278">
        <v>3</v>
      </c>
      <c r="Q619" s="279" t="s">
        <v>4</v>
      </c>
      <c r="R619" s="280"/>
      <c r="S619" s="277"/>
      <c r="T619" s="281"/>
      <c r="U619" s="9"/>
      <c r="V619" s="9"/>
      <c r="W619" s="9"/>
      <c r="X619" s="9"/>
      <c r="Y619" s="9">
        <v>2</v>
      </c>
      <c r="Z619" s="9"/>
      <c r="AA619" s="9"/>
      <c r="AB619" s="9"/>
      <c r="AC619" s="9"/>
      <c r="AD619" s="9"/>
      <c r="AE619" s="9"/>
      <c r="AF619" s="9"/>
      <c r="AG619" s="9"/>
      <c r="AH619" s="9"/>
      <c r="AI619" s="282"/>
      <c r="AJ619" s="31" t="s">
        <v>903</v>
      </c>
      <c r="AK619" s="275"/>
      <c r="AL619" s="280"/>
    </row>
    <row r="620" spans="1:38" ht="45" x14ac:dyDescent="0.25">
      <c r="A620" s="31" t="s">
        <v>720</v>
      </c>
      <c r="B620" s="275" t="s">
        <v>299</v>
      </c>
      <c r="C620" s="9" t="s">
        <v>1157</v>
      </c>
      <c r="D620" s="9"/>
      <c r="E620" s="276"/>
      <c r="F620" s="9"/>
      <c r="G620" s="9"/>
      <c r="H620" s="9"/>
      <c r="I620" s="9"/>
      <c r="J620" s="9"/>
      <c r="K620" s="9"/>
      <c r="L620" s="275"/>
      <c r="M620" s="9"/>
      <c r="N620" s="277"/>
      <c r="O620" s="277"/>
      <c r="P620" s="278"/>
      <c r="Q620" s="279">
        <v>46326</v>
      </c>
      <c r="R620" s="280" t="s">
        <v>265</v>
      </c>
      <c r="S620" s="277"/>
      <c r="T620" s="281"/>
      <c r="U620" s="9"/>
      <c r="V620" s="9"/>
      <c r="W620" s="9"/>
      <c r="X620" s="9"/>
      <c r="Y620" s="9"/>
      <c r="Z620" s="9"/>
      <c r="AA620" s="9"/>
      <c r="AB620" s="9"/>
      <c r="AC620" s="9"/>
      <c r="AD620" s="9"/>
      <c r="AE620" s="9"/>
      <c r="AF620" s="9"/>
      <c r="AG620" s="9"/>
      <c r="AH620" s="9"/>
      <c r="AI620" s="282"/>
      <c r="AJ620" s="31" t="s">
        <v>894</v>
      </c>
      <c r="AK620" s="275"/>
      <c r="AL620" s="280"/>
    </row>
    <row r="621" spans="1:38" x14ac:dyDescent="0.25">
      <c r="A621" s="31" t="s">
        <v>1350</v>
      </c>
      <c r="B621" s="275" t="s">
        <v>280</v>
      </c>
      <c r="C621" s="9" t="s">
        <v>1479</v>
      </c>
      <c r="D621" s="9" t="s">
        <v>16</v>
      </c>
      <c r="E621" s="276"/>
      <c r="F621" s="9"/>
      <c r="G621" s="9"/>
      <c r="H621" s="9">
        <v>6</v>
      </c>
      <c r="I621" s="9"/>
      <c r="J621" s="9"/>
      <c r="K621" s="9">
        <v>3</v>
      </c>
      <c r="L621" s="275"/>
      <c r="M621" s="9"/>
      <c r="N621" s="277"/>
      <c r="O621" s="277"/>
      <c r="P621" s="278">
        <v>6</v>
      </c>
      <c r="Q621" s="279" t="s">
        <v>4</v>
      </c>
      <c r="R621" s="280"/>
      <c r="S621" s="277"/>
      <c r="T621" s="281"/>
      <c r="U621" s="9"/>
      <c r="V621" s="9"/>
      <c r="W621" s="9">
        <v>1</v>
      </c>
      <c r="X621" s="9"/>
      <c r="Y621" s="9"/>
      <c r="Z621" s="9"/>
      <c r="AA621" s="9"/>
      <c r="AB621" s="9"/>
      <c r="AC621" s="9"/>
      <c r="AD621" s="9"/>
      <c r="AE621" s="9"/>
      <c r="AF621" s="9"/>
      <c r="AG621" s="9"/>
      <c r="AH621" s="9"/>
      <c r="AI621" s="282"/>
      <c r="AJ621" s="31" t="s">
        <v>861</v>
      </c>
      <c r="AK621" s="275" t="s">
        <v>1550</v>
      </c>
      <c r="AL621" s="280"/>
    </row>
    <row r="622" spans="1:38" ht="30" x14ac:dyDescent="0.25">
      <c r="A622" s="31" t="s">
        <v>2216</v>
      </c>
      <c r="B622" s="275" t="s">
        <v>2329</v>
      </c>
      <c r="C622" s="9" t="s">
        <v>2295</v>
      </c>
      <c r="D622" s="9" t="s">
        <v>17</v>
      </c>
      <c r="E622" s="276"/>
      <c r="F622" s="9"/>
      <c r="G622" s="9"/>
      <c r="H622" s="9"/>
      <c r="I622" s="9"/>
      <c r="J622" s="9"/>
      <c r="K622" s="9"/>
      <c r="L622" s="275"/>
      <c r="M622" s="9"/>
      <c r="N622" s="277"/>
      <c r="O622" s="277"/>
      <c r="P622" s="278">
        <v>0</v>
      </c>
      <c r="Q622" s="279" t="s">
        <v>4</v>
      </c>
      <c r="R622" s="280"/>
      <c r="S622" s="277"/>
      <c r="T622" s="281"/>
      <c r="U622" s="9"/>
      <c r="V622" s="9"/>
      <c r="W622" s="9">
        <v>2</v>
      </c>
      <c r="X622" s="9"/>
      <c r="Y622" s="9"/>
      <c r="Z622" s="9"/>
      <c r="AA622" s="9"/>
      <c r="AB622" s="9"/>
      <c r="AC622" s="9"/>
      <c r="AD622" s="9"/>
      <c r="AE622" s="9"/>
      <c r="AF622" s="9"/>
      <c r="AG622" s="9"/>
      <c r="AH622" s="9"/>
      <c r="AI622" s="282"/>
      <c r="AJ622" s="31" t="s">
        <v>2345</v>
      </c>
      <c r="AK622" s="275"/>
      <c r="AL622" s="280"/>
    </row>
    <row r="623" spans="1:38" x14ac:dyDescent="0.25">
      <c r="A623" s="31" t="s">
        <v>1732</v>
      </c>
      <c r="B623" s="275" t="s">
        <v>379</v>
      </c>
      <c r="C623" s="9" t="s">
        <v>1971</v>
      </c>
      <c r="D623" s="9" t="s">
        <v>15</v>
      </c>
      <c r="E623" s="276"/>
      <c r="F623" s="9"/>
      <c r="G623" s="9"/>
      <c r="H623" s="9"/>
      <c r="I623" s="9"/>
      <c r="J623" s="9"/>
      <c r="K623" s="9"/>
      <c r="L623" s="275"/>
      <c r="M623" s="9"/>
      <c r="N623" s="277"/>
      <c r="O623" s="277"/>
      <c r="P623" s="278">
        <v>0</v>
      </c>
      <c r="Q623" s="279" t="s">
        <v>4</v>
      </c>
      <c r="R623" s="280" t="s">
        <v>261</v>
      </c>
      <c r="S623" s="277"/>
      <c r="T623" s="281"/>
      <c r="U623" s="9"/>
      <c r="V623" s="9"/>
      <c r="W623" s="9"/>
      <c r="X623" s="9"/>
      <c r="Y623" s="9"/>
      <c r="Z623" s="9"/>
      <c r="AA623" s="9"/>
      <c r="AB623" s="9"/>
      <c r="AC623" s="9"/>
      <c r="AD623" s="9"/>
      <c r="AE623" s="9"/>
      <c r="AF623" s="9"/>
      <c r="AG623" s="9"/>
      <c r="AH623" s="9"/>
      <c r="AI623" s="282"/>
      <c r="AJ623" s="31" t="s">
        <v>856</v>
      </c>
      <c r="AK623" s="275"/>
      <c r="AL623" s="280"/>
    </row>
    <row r="624" spans="1:38" x14ac:dyDescent="0.25">
      <c r="A624" s="31" t="s">
        <v>1733</v>
      </c>
      <c r="B624" s="275"/>
      <c r="C624" s="9" t="s">
        <v>1972</v>
      </c>
      <c r="D624" s="9" t="s">
        <v>15</v>
      </c>
      <c r="E624" s="276"/>
      <c r="F624" s="9"/>
      <c r="G624" s="9"/>
      <c r="H624" s="9"/>
      <c r="I624" s="9"/>
      <c r="J624" s="9"/>
      <c r="K624" s="9"/>
      <c r="L624" s="275"/>
      <c r="M624" s="9"/>
      <c r="N624" s="277"/>
      <c r="O624" s="277"/>
      <c r="P624" s="278">
        <v>0</v>
      </c>
      <c r="Q624" s="279" t="s">
        <v>4</v>
      </c>
      <c r="R624" s="280"/>
      <c r="S624" s="277"/>
      <c r="T624" s="281"/>
      <c r="U624" s="9"/>
      <c r="V624" s="9">
        <v>2</v>
      </c>
      <c r="W624" s="9"/>
      <c r="X624" s="9"/>
      <c r="Y624" s="9"/>
      <c r="Z624" s="9"/>
      <c r="AA624" s="9"/>
      <c r="AB624" s="9"/>
      <c r="AC624" s="9"/>
      <c r="AD624" s="9"/>
      <c r="AE624" s="9"/>
      <c r="AF624" s="9"/>
      <c r="AG624" s="9"/>
      <c r="AH624" s="9"/>
      <c r="AI624" s="282"/>
      <c r="AJ624" s="31" t="s">
        <v>2093</v>
      </c>
      <c r="AK624" s="275"/>
      <c r="AL624" s="280"/>
    </row>
    <row r="625" spans="1:38" x14ac:dyDescent="0.25">
      <c r="A625" s="31" t="s">
        <v>1734</v>
      </c>
      <c r="B625" s="275" t="s">
        <v>307</v>
      </c>
      <c r="C625" s="9" t="s">
        <v>1973</v>
      </c>
      <c r="D625" s="9" t="s">
        <v>15</v>
      </c>
      <c r="E625" s="276"/>
      <c r="F625" s="9"/>
      <c r="G625" s="9"/>
      <c r="H625" s="9"/>
      <c r="I625" s="9"/>
      <c r="J625" s="9"/>
      <c r="K625" s="9"/>
      <c r="L625" s="275"/>
      <c r="M625" s="9"/>
      <c r="N625" s="277"/>
      <c r="O625" s="277"/>
      <c r="P625" s="278">
        <v>0</v>
      </c>
      <c r="Q625" s="279" t="s">
        <v>4</v>
      </c>
      <c r="R625" s="280"/>
      <c r="S625" s="277"/>
      <c r="T625" s="281"/>
      <c r="U625" s="9"/>
      <c r="V625" s="9"/>
      <c r="W625" s="9"/>
      <c r="X625" s="9"/>
      <c r="Y625" s="9"/>
      <c r="Z625" s="9"/>
      <c r="AA625" s="9"/>
      <c r="AB625" s="9"/>
      <c r="AC625" s="9"/>
      <c r="AD625" s="9"/>
      <c r="AE625" s="9"/>
      <c r="AF625" s="9"/>
      <c r="AG625" s="9"/>
      <c r="AH625" s="9"/>
      <c r="AI625" s="282"/>
      <c r="AJ625" s="31" t="s">
        <v>2091</v>
      </c>
      <c r="AK625" s="275"/>
      <c r="AL625" s="280"/>
    </row>
    <row r="626" spans="1:38" x14ac:dyDescent="0.25">
      <c r="A626" s="31" t="s">
        <v>1735</v>
      </c>
      <c r="B626" s="275" t="s">
        <v>273</v>
      </c>
      <c r="C626" s="9" t="s">
        <v>1975</v>
      </c>
      <c r="D626" s="9" t="s">
        <v>15</v>
      </c>
      <c r="E626" s="276"/>
      <c r="F626" s="9"/>
      <c r="G626" s="9"/>
      <c r="H626" s="9"/>
      <c r="I626" s="9"/>
      <c r="J626" s="9"/>
      <c r="K626" s="9"/>
      <c r="L626" s="275"/>
      <c r="M626" s="9"/>
      <c r="N626" s="277"/>
      <c r="O626" s="277"/>
      <c r="P626" s="278">
        <v>0</v>
      </c>
      <c r="Q626" s="279" t="s">
        <v>4</v>
      </c>
      <c r="R626" s="280"/>
      <c r="S626" s="277"/>
      <c r="T626" s="281"/>
      <c r="U626" s="9"/>
      <c r="V626" s="9">
        <v>2</v>
      </c>
      <c r="W626" s="9"/>
      <c r="X626" s="9"/>
      <c r="Y626" s="9"/>
      <c r="Z626" s="9"/>
      <c r="AA626" s="9"/>
      <c r="AB626" s="9"/>
      <c r="AC626" s="9"/>
      <c r="AD626" s="9"/>
      <c r="AE626" s="9"/>
      <c r="AF626" s="9"/>
      <c r="AG626" s="9"/>
      <c r="AH626" s="9"/>
      <c r="AI626" s="282"/>
      <c r="AJ626" s="31" t="s">
        <v>2093</v>
      </c>
      <c r="AK626" s="275" t="s">
        <v>2091</v>
      </c>
      <c r="AL626" s="280"/>
    </row>
    <row r="627" spans="1:38" x14ac:dyDescent="0.25">
      <c r="A627" s="31" t="s">
        <v>2367</v>
      </c>
      <c r="B627" s="275" t="s">
        <v>307</v>
      </c>
      <c r="C627" s="9" t="s">
        <v>1974</v>
      </c>
      <c r="D627" s="9" t="s">
        <v>15</v>
      </c>
      <c r="E627" s="276"/>
      <c r="F627" s="9"/>
      <c r="G627" s="9"/>
      <c r="H627" s="9"/>
      <c r="I627" s="9"/>
      <c r="J627" s="9"/>
      <c r="K627" s="9"/>
      <c r="L627" s="275"/>
      <c r="M627" s="9"/>
      <c r="N627" s="277"/>
      <c r="O627" s="277"/>
      <c r="P627" s="278">
        <v>0</v>
      </c>
      <c r="Q627" s="279" t="s">
        <v>4</v>
      </c>
      <c r="R627" s="280"/>
      <c r="S627" s="277"/>
      <c r="T627" s="281"/>
      <c r="U627" s="9"/>
      <c r="V627" s="9">
        <v>2</v>
      </c>
      <c r="W627" s="9"/>
      <c r="X627" s="9"/>
      <c r="Y627" s="9"/>
      <c r="Z627" s="9"/>
      <c r="AA627" s="9"/>
      <c r="AB627" s="9"/>
      <c r="AC627" s="9"/>
      <c r="AD627" s="9"/>
      <c r="AE627" s="9"/>
      <c r="AF627" s="9"/>
      <c r="AG627" s="9"/>
      <c r="AH627" s="9"/>
      <c r="AI627" s="282"/>
      <c r="AJ627" s="31" t="s">
        <v>2093</v>
      </c>
      <c r="AK627" s="275" t="s">
        <v>2091</v>
      </c>
      <c r="AL627" s="280"/>
    </row>
    <row r="628" spans="1:38" x14ac:dyDescent="0.25">
      <c r="A628" s="31" t="s">
        <v>2217</v>
      </c>
      <c r="B628" s="275" t="s">
        <v>273</v>
      </c>
      <c r="C628" s="9" t="s">
        <v>2296</v>
      </c>
      <c r="D628" s="9" t="s">
        <v>17</v>
      </c>
      <c r="E628" s="276"/>
      <c r="F628" s="9"/>
      <c r="G628" s="9"/>
      <c r="H628" s="9"/>
      <c r="I628" s="9"/>
      <c r="J628" s="9"/>
      <c r="K628" s="9"/>
      <c r="L628" s="275"/>
      <c r="M628" s="9"/>
      <c r="N628" s="277"/>
      <c r="O628" s="277"/>
      <c r="P628" s="278">
        <v>1</v>
      </c>
      <c r="Q628" s="279" t="s">
        <v>4</v>
      </c>
      <c r="R628" s="280"/>
      <c r="S628" s="277"/>
      <c r="T628" s="281"/>
      <c r="U628" s="9"/>
      <c r="V628" s="9"/>
      <c r="W628" s="9">
        <v>2</v>
      </c>
      <c r="X628" s="9"/>
      <c r="Y628" s="9"/>
      <c r="Z628" s="9"/>
      <c r="AA628" s="9"/>
      <c r="AB628" s="9"/>
      <c r="AC628" s="9"/>
      <c r="AD628" s="9"/>
      <c r="AE628" s="9"/>
      <c r="AF628" s="9"/>
      <c r="AG628" s="9"/>
      <c r="AH628" s="9"/>
      <c r="AI628" s="282"/>
      <c r="AJ628" s="31" t="s">
        <v>2336</v>
      </c>
      <c r="AK628" s="275"/>
      <c r="AL628" s="280"/>
    </row>
    <row r="629" spans="1:38" ht="30" x14ac:dyDescent="0.25">
      <c r="A629" s="31" t="s">
        <v>721</v>
      </c>
      <c r="B629" s="275" t="s">
        <v>955</v>
      </c>
      <c r="C629" s="9" t="s">
        <v>1158</v>
      </c>
      <c r="D629" s="9"/>
      <c r="E629" s="276"/>
      <c r="F629" s="9"/>
      <c r="G629" s="9"/>
      <c r="H629" s="9"/>
      <c r="I629" s="9"/>
      <c r="J629" s="9"/>
      <c r="K629" s="9"/>
      <c r="L629" s="275"/>
      <c r="M629" s="9"/>
      <c r="N629" s="277"/>
      <c r="O629" s="277"/>
      <c r="P629" s="278"/>
      <c r="Q629" s="279">
        <v>44957</v>
      </c>
      <c r="R629" s="280"/>
      <c r="S629" s="277"/>
      <c r="T629" s="281"/>
      <c r="U629" s="9"/>
      <c r="V629" s="9"/>
      <c r="W629" s="9"/>
      <c r="X629" s="9"/>
      <c r="Y629" s="9"/>
      <c r="Z629" s="9"/>
      <c r="AA629" s="9"/>
      <c r="AB629" s="9"/>
      <c r="AC629" s="9"/>
      <c r="AD629" s="9"/>
      <c r="AE629" s="9"/>
      <c r="AF629" s="9"/>
      <c r="AG629" s="9"/>
      <c r="AH629" s="9"/>
      <c r="AI629" s="282"/>
      <c r="AJ629" s="31" t="s">
        <v>880</v>
      </c>
      <c r="AK629" s="275"/>
      <c r="AL629" s="280"/>
    </row>
    <row r="630" spans="1:38" x14ac:dyDescent="0.25">
      <c r="A630" s="31" t="s">
        <v>1736</v>
      </c>
      <c r="B630" s="275" t="s">
        <v>307</v>
      </c>
      <c r="C630" s="9" t="s">
        <v>1976</v>
      </c>
      <c r="D630" s="9" t="s">
        <v>15</v>
      </c>
      <c r="E630" s="276"/>
      <c r="F630" s="9"/>
      <c r="G630" s="9"/>
      <c r="H630" s="9"/>
      <c r="I630" s="9"/>
      <c r="J630" s="9"/>
      <c r="K630" s="9"/>
      <c r="L630" s="275"/>
      <c r="M630" s="9"/>
      <c r="N630" s="277"/>
      <c r="O630" s="277"/>
      <c r="P630" s="278">
        <v>0</v>
      </c>
      <c r="Q630" s="279" t="s">
        <v>4</v>
      </c>
      <c r="R630" s="280"/>
      <c r="S630" s="277"/>
      <c r="T630" s="281"/>
      <c r="U630" s="9"/>
      <c r="V630" s="9">
        <v>2</v>
      </c>
      <c r="W630" s="9">
        <v>2</v>
      </c>
      <c r="X630" s="9"/>
      <c r="Y630" s="9">
        <v>2</v>
      </c>
      <c r="Z630" s="9"/>
      <c r="AA630" s="9"/>
      <c r="AB630" s="9">
        <v>2</v>
      </c>
      <c r="AC630" s="9"/>
      <c r="AD630" s="9">
        <v>2</v>
      </c>
      <c r="AE630" s="9">
        <v>2</v>
      </c>
      <c r="AF630" s="9"/>
      <c r="AG630" s="9">
        <v>2</v>
      </c>
      <c r="AH630" s="9"/>
      <c r="AI630" s="282"/>
      <c r="AJ630" s="31" t="s">
        <v>2096</v>
      </c>
      <c r="AK630" s="275"/>
      <c r="AL630" s="280"/>
    </row>
    <row r="631" spans="1:38" x14ac:dyDescent="0.25">
      <c r="A631" s="31" t="s">
        <v>1351</v>
      </c>
      <c r="B631" s="275" t="s">
        <v>280</v>
      </c>
      <c r="C631" s="9" t="s">
        <v>1480</v>
      </c>
      <c r="D631" s="9" t="s">
        <v>16</v>
      </c>
      <c r="E631" s="276"/>
      <c r="F631" s="9"/>
      <c r="G631" s="9"/>
      <c r="H631" s="9">
        <v>20</v>
      </c>
      <c r="I631" s="9"/>
      <c r="J631" s="9"/>
      <c r="K631" s="9">
        <v>1</v>
      </c>
      <c r="L631" s="275"/>
      <c r="M631" s="9"/>
      <c r="N631" s="277"/>
      <c r="O631" s="277"/>
      <c r="P631" s="278">
        <v>20</v>
      </c>
      <c r="Q631" s="279" t="s">
        <v>4</v>
      </c>
      <c r="R631" s="280"/>
      <c r="S631" s="277"/>
      <c r="T631" s="281">
        <v>1</v>
      </c>
      <c r="U631" s="9">
        <v>1</v>
      </c>
      <c r="V631" s="9"/>
      <c r="W631" s="9"/>
      <c r="X631" s="9"/>
      <c r="Y631" s="9"/>
      <c r="Z631" s="9"/>
      <c r="AA631" s="9"/>
      <c r="AB631" s="9"/>
      <c r="AC631" s="9"/>
      <c r="AD631" s="9"/>
      <c r="AE631" s="9"/>
      <c r="AF631" s="9"/>
      <c r="AG631" s="9"/>
      <c r="AH631" s="9"/>
      <c r="AI631" s="282"/>
      <c r="AJ631" s="31" t="s">
        <v>1528</v>
      </c>
      <c r="AK631" s="275" t="s">
        <v>1547</v>
      </c>
      <c r="AL631" s="280"/>
    </row>
    <row r="632" spans="1:38" ht="45" x14ac:dyDescent="0.25">
      <c r="A632" s="31" t="s">
        <v>722</v>
      </c>
      <c r="B632" s="275" t="s">
        <v>299</v>
      </c>
      <c r="C632" s="9" t="s">
        <v>1159</v>
      </c>
      <c r="D632" s="9"/>
      <c r="E632" s="276"/>
      <c r="F632" s="9"/>
      <c r="G632" s="9"/>
      <c r="H632" s="9"/>
      <c r="I632" s="9"/>
      <c r="J632" s="9"/>
      <c r="K632" s="9"/>
      <c r="L632" s="275"/>
      <c r="M632" s="9"/>
      <c r="N632" s="277"/>
      <c r="O632" s="277"/>
      <c r="P632" s="278"/>
      <c r="Q632" s="279">
        <v>46326</v>
      </c>
      <c r="R632" s="280" t="s">
        <v>265</v>
      </c>
      <c r="S632" s="277"/>
      <c r="T632" s="281"/>
      <c r="U632" s="9"/>
      <c r="V632" s="9"/>
      <c r="W632" s="9"/>
      <c r="X632" s="9"/>
      <c r="Y632" s="9"/>
      <c r="Z632" s="9"/>
      <c r="AA632" s="9"/>
      <c r="AB632" s="9"/>
      <c r="AC632" s="9"/>
      <c r="AD632" s="9"/>
      <c r="AE632" s="9"/>
      <c r="AF632" s="9"/>
      <c r="AG632" s="9"/>
      <c r="AH632" s="9"/>
      <c r="AI632" s="282"/>
      <c r="AJ632" s="31" t="s">
        <v>869</v>
      </c>
      <c r="AK632" s="275"/>
      <c r="AL632" s="280"/>
    </row>
    <row r="633" spans="1:38" ht="45" x14ac:dyDescent="0.25">
      <c r="A633" s="31" t="s">
        <v>723</v>
      </c>
      <c r="B633" s="275" t="s">
        <v>291</v>
      </c>
      <c r="C633" s="9" t="s">
        <v>1160</v>
      </c>
      <c r="D633" s="9"/>
      <c r="E633" s="276"/>
      <c r="F633" s="9"/>
      <c r="G633" s="9"/>
      <c r="H633" s="9"/>
      <c r="I633" s="9"/>
      <c r="J633" s="9"/>
      <c r="K633" s="9"/>
      <c r="L633" s="275"/>
      <c r="M633" s="9"/>
      <c r="N633" s="277"/>
      <c r="O633" s="277"/>
      <c r="P633" s="278"/>
      <c r="Q633" s="279">
        <v>45107</v>
      </c>
      <c r="R633" s="280"/>
      <c r="S633" s="277"/>
      <c r="T633" s="281"/>
      <c r="U633" s="9"/>
      <c r="V633" s="9"/>
      <c r="W633" s="9"/>
      <c r="X633" s="9"/>
      <c r="Y633" s="9"/>
      <c r="Z633" s="9"/>
      <c r="AA633" s="9"/>
      <c r="AB633" s="9"/>
      <c r="AC633" s="9"/>
      <c r="AD633" s="9"/>
      <c r="AE633" s="9"/>
      <c r="AF633" s="9"/>
      <c r="AG633" s="9"/>
      <c r="AH633" s="9"/>
      <c r="AI633" s="282"/>
      <c r="AJ633" s="31" t="s">
        <v>902</v>
      </c>
      <c r="AK633" s="275"/>
      <c r="AL633" s="280"/>
    </row>
    <row r="634" spans="1:38" ht="45" x14ac:dyDescent="0.25">
      <c r="A634" s="31" t="s">
        <v>1260</v>
      </c>
      <c r="B634" s="275" t="s">
        <v>288</v>
      </c>
      <c r="C634" s="9" t="s">
        <v>1161</v>
      </c>
      <c r="D634" s="9"/>
      <c r="E634" s="276"/>
      <c r="F634" s="9"/>
      <c r="G634" s="9"/>
      <c r="H634" s="9"/>
      <c r="I634" s="9"/>
      <c r="J634" s="9"/>
      <c r="K634" s="9"/>
      <c r="L634" s="275"/>
      <c r="M634" s="9"/>
      <c r="N634" s="277"/>
      <c r="O634" s="277"/>
      <c r="P634" s="278"/>
      <c r="Q634" s="279">
        <v>45107</v>
      </c>
      <c r="R634" s="280"/>
      <c r="S634" s="277"/>
      <c r="T634" s="281"/>
      <c r="U634" s="9"/>
      <c r="V634" s="9"/>
      <c r="W634" s="9"/>
      <c r="X634" s="9"/>
      <c r="Y634" s="9"/>
      <c r="Z634" s="9"/>
      <c r="AA634" s="9"/>
      <c r="AB634" s="9"/>
      <c r="AC634" s="9"/>
      <c r="AD634" s="9"/>
      <c r="AE634" s="9"/>
      <c r="AF634" s="9"/>
      <c r="AG634" s="9"/>
      <c r="AH634" s="9"/>
      <c r="AI634" s="282"/>
      <c r="AJ634" s="31" t="s">
        <v>902</v>
      </c>
      <c r="AK634" s="275"/>
      <c r="AL634" s="280"/>
    </row>
    <row r="635" spans="1:38" ht="45" x14ac:dyDescent="0.25">
      <c r="A635" s="31" t="s">
        <v>1261</v>
      </c>
      <c r="B635" s="275" t="s">
        <v>949</v>
      </c>
      <c r="C635" s="9" t="s">
        <v>1162</v>
      </c>
      <c r="D635" s="9"/>
      <c r="E635" s="276"/>
      <c r="F635" s="9"/>
      <c r="G635" s="9"/>
      <c r="H635" s="9"/>
      <c r="I635" s="9"/>
      <c r="J635" s="9"/>
      <c r="K635" s="9"/>
      <c r="L635" s="275"/>
      <c r="M635" s="9"/>
      <c r="N635" s="277"/>
      <c r="O635" s="277"/>
      <c r="P635" s="278"/>
      <c r="Q635" s="279">
        <v>45107</v>
      </c>
      <c r="R635" s="280"/>
      <c r="S635" s="277"/>
      <c r="T635" s="281"/>
      <c r="U635" s="9"/>
      <c r="V635" s="9"/>
      <c r="W635" s="9"/>
      <c r="X635" s="9"/>
      <c r="Y635" s="9"/>
      <c r="Z635" s="9"/>
      <c r="AA635" s="9"/>
      <c r="AB635" s="9"/>
      <c r="AC635" s="9"/>
      <c r="AD635" s="9"/>
      <c r="AE635" s="9"/>
      <c r="AF635" s="9"/>
      <c r="AG635" s="9"/>
      <c r="AH635" s="9"/>
      <c r="AI635" s="282"/>
      <c r="AJ635" s="31" t="s">
        <v>902</v>
      </c>
      <c r="AK635" s="275"/>
      <c r="AL635" s="280"/>
    </row>
    <row r="636" spans="1:38" x14ac:dyDescent="0.25">
      <c r="A636" s="31" t="s">
        <v>467</v>
      </c>
      <c r="B636" s="275" t="s">
        <v>379</v>
      </c>
      <c r="C636" s="9" t="s">
        <v>468</v>
      </c>
      <c r="D636" s="9" t="s">
        <v>16</v>
      </c>
      <c r="E636" s="276"/>
      <c r="F636" s="9"/>
      <c r="G636" s="9"/>
      <c r="H636" s="9"/>
      <c r="I636" s="9"/>
      <c r="J636" s="9"/>
      <c r="K636" s="9"/>
      <c r="L636" s="275"/>
      <c r="M636" s="9"/>
      <c r="N636" s="277"/>
      <c r="O636" s="277"/>
      <c r="P636" s="278">
        <v>1</v>
      </c>
      <c r="Q636" s="279">
        <v>46023</v>
      </c>
      <c r="R636" s="280"/>
      <c r="S636" s="277"/>
      <c r="T636" s="281"/>
      <c r="U636" s="9"/>
      <c r="V636" s="9"/>
      <c r="W636" s="9">
        <v>1</v>
      </c>
      <c r="X636" s="9"/>
      <c r="Y636" s="9"/>
      <c r="Z636" s="9"/>
      <c r="AA636" s="9"/>
      <c r="AB636" s="9"/>
      <c r="AC636" s="9"/>
      <c r="AD636" s="9"/>
      <c r="AE636" s="9"/>
      <c r="AF636" s="9"/>
      <c r="AG636" s="9"/>
      <c r="AH636" s="9"/>
      <c r="AI636" s="282"/>
      <c r="AJ636" s="31"/>
      <c r="AK636" s="275"/>
      <c r="AL636" s="280"/>
    </row>
    <row r="637" spans="1:38" ht="30" x14ac:dyDescent="0.25">
      <c r="A637" s="31" t="s">
        <v>469</v>
      </c>
      <c r="B637" s="275" t="s">
        <v>410</v>
      </c>
      <c r="C637" s="9" t="s">
        <v>470</v>
      </c>
      <c r="D637" s="9" t="s">
        <v>16</v>
      </c>
      <c r="E637" s="276"/>
      <c r="F637" s="9"/>
      <c r="G637" s="9"/>
      <c r="H637" s="9"/>
      <c r="I637" s="9"/>
      <c r="J637" s="9"/>
      <c r="K637" s="9"/>
      <c r="L637" s="275"/>
      <c r="M637" s="9"/>
      <c r="N637" s="277"/>
      <c r="O637" s="277"/>
      <c r="P637" s="278">
        <v>1</v>
      </c>
      <c r="Q637" s="279">
        <v>46023</v>
      </c>
      <c r="R637" s="280"/>
      <c r="S637" s="277"/>
      <c r="T637" s="281"/>
      <c r="U637" s="9"/>
      <c r="V637" s="9"/>
      <c r="W637" s="9">
        <v>1</v>
      </c>
      <c r="X637" s="9"/>
      <c r="Y637" s="9"/>
      <c r="Z637" s="9"/>
      <c r="AA637" s="9"/>
      <c r="AB637" s="9"/>
      <c r="AC637" s="9"/>
      <c r="AD637" s="9"/>
      <c r="AE637" s="9"/>
      <c r="AF637" s="9"/>
      <c r="AG637" s="9"/>
      <c r="AH637" s="9"/>
      <c r="AI637" s="282"/>
      <c r="AJ637" s="31" t="s">
        <v>872</v>
      </c>
      <c r="AK637" s="275"/>
      <c r="AL637" s="280"/>
    </row>
    <row r="638" spans="1:38" x14ac:dyDescent="0.25">
      <c r="A638" s="31" t="s">
        <v>2218</v>
      </c>
      <c r="B638" s="275" t="s">
        <v>310</v>
      </c>
      <c r="C638" s="9" t="s">
        <v>2297</v>
      </c>
      <c r="D638" s="9" t="s">
        <v>17</v>
      </c>
      <c r="E638" s="276"/>
      <c r="F638" s="9"/>
      <c r="G638" s="9"/>
      <c r="H638" s="9"/>
      <c r="I638" s="9"/>
      <c r="J638" s="9"/>
      <c r="K638" s="9">
        <v>1</v>
      </c>
      <c r="L638" s="275"/>
      <c r="M638" s="9"/>
      <c r="N638" s="277"/>
      <c r="O638" s="277"/>
      <c r="P638" s="278">
        <v>18</v>
      </c>
      <c r="Q638" s="279" t="s">
        <v>4</v>
      </c>
      <c r="R638" s="280"/>
      <c r="S638" s="277"/>
      <c r="T638" s="281"/>
      <c r="U638" s="9"/>
      <c r="V638" s="9">
        <v>3</v>
      </c>
      <c r="W638" s="9">
        <v>3</v>
      </c>
      <c r="X638" s="9"/>
      <c r="Y638" s="9">
        <v>1</v>
      </c>
      <c r="Z638" s="9"/>
      <c r="AA638" s="9"/>
      <c r="AB638" s="9"/>
      <c r="AC638" s="9"/>
      <c r="AD638" s="9"/>
      <c r="AE638" s="9"/>
      <c r="AF638" s="9"/>
      <c r="AG638" s="9">
        <v>3</v>
      </c>
      <c r="AH638" s="9"/>
      <c r="AI638" s="282"/>
      <c r="AJ638" s="31" t="s">
        <v>801</v>
      </c>
      <c r="AK638" s="275"/>
      <c r="AL638" s="280"/>
    </row>
    <row r="639" spans="1:38" ht="30" x14ac:dyDescent="0.25">
      <c r="A639" s="31" t="s">
        <v>1737</v>
      </c>
      <c r="B639" s="275" t="s">
        <v>345</v>
      </c>
      <c r="C639" s="9" t="s">
        <v>1977</v>
      </c>
      <c r="D639" s="9" t="s">
        <v>15</v>
      </c>
      <c r="E639" s="276"/>
      <c r="F639" s="9"/>
      <c r="G639" s="9"/>
      <c r="H639" s="9"/>
      <c r="I639" s="9">
        <v>20</v>
      </c>
      <c r="J639" s="9">
        <v>3</v>
      </c>
      <c r="K639" s="9"/>
      <c r="L639" s="275"/>
      <c r="M639" s="9"/>
      <c r="N639" s="277"/>
      <c r="O639" s="277"/>
      <c r="P639" s="278">
        <v>12</v>
      </c>
      <c r="Q639" s="279" t="s">
        <v>4</v>
      </c>
      <c r="R639" s="280"/>
      <c r="S639" s="277"/>
      <c r="T639" s="281">
        <v>2</v>
      </c>
      <c r="U639" s="9"/>
      <c r="V639" s="9"/>
      <c r="W639" s="9"/>
      <c r="X639" s="9"/>
      <c r="Y639" s="9"/>
      <c r="Z639" s="9"/>
      <c r="AA639" s="9"/>
      <c r="AB639" s="9"/>
      <c r="AC639" s="9"/>
      <c r="AD639" s="9"/>
      <c r="AE639" s="9"/>
      <c r="AF639" s="9"/>
      <c r="AG639" s="9"/>
      <c r="AH639" s="9"/>
      <c r="AI639" s="282"/>
      <c r="AJ639" s="31" t="s">
        <v>2075</v>
      </c>
      <c r="AK639" s="275" t="s">
        <v>2067</v>
      </c>
      <c r="AL639" s="280" t="s">
        <v>2063</v>
      </c>
    </row>
    <row r="640" spans="1:38" ht="30" x14ac:dyDescent="0.25">
      <c r="A640" s="31" t="s">
        <v>1738</v>
      </c>
      <c r="B640" s="275" t="s">
        <v>379</v>
      </c>
      <c r="C640" s="9" t="s">
        <v>1978</v>
      </c>
      <c r="D640" s="9" t="s">
        <v>15</v>
      </c>
      <c r="E640" s="276"/>
      <c r="F640" s="9"/>
      <c r="G640" s="9"/>
      <c r="H640" s="9"/>
      <c r="I640" s="9">
        <v>20</v>
      </c>
      <c r="J640" s="9">
        <v>3</v>
      </c>
      <c r="K640" s="9"/>
      <c r="L640" s="275"/>
      <c r="M640" s="9"/>
      <c r="N640" s="277"/>
      <c r="O640" s="277"/>
      <c r="P640" s="278">
        <v>12</v>
      </c>
      <c r="Q640" s="279" t="s">
        <v>4</v>
      </c>
      <c r="R640" s="280"/>
      <c r="S640" s="277"/>
      <c r="T640" s="281">
        <v>2</v>
      </c>
      <c r="U640" s="9"/>
      <c r="V640" s="9"/>
      <c r="W640" s="9"/>
      <c r="X640" s="9"/>
      <c r="Y640" s="9"/>
      <c r="Z640" s="9"/>
      <c r="AA640" s="9"/>
      <c r="AB640" s="9"/>
      <c r="AC640" s="9"/>
      <c r="AD640" s="9"/>
      <c r="AE640" s="9"/>
      <c r="AF640" s="9"/>
      <c r="AG640" s="9"/>
      <c r="AH640" s="9"/>
      <c r="AI640" s="282"/>
      <c r="AJ640" s="31" t="s">
        <v>2119</v>
      </c>
      <c r="AK640" s="275" t="s">
        <v>2076</v>
      </c>
      <c r="AL640" s="280" t="s">
        <v>2063</v>
      </c>
    </row>
    <row r="641" spans="1:38" ht="30" x14ac:dyDescent="0.25">
      <c r="A641" s="31" t="s">
        <v>1740</v>
      </c>
      <c r="B641" s="275" t="s">
        <v>345</v>
      </c>
      <c r="C641" s="9" t="s">
        <v>1979</v>
      </c>
      <c r="D641" s="9" t="s">
        <v>15</v>
      </c>
      <c r="E641" s="276"/>
      <c r="F641" s="9"/>
      <c r="G641" s="9"/>
      <c r="H641" s="9"/>
      <c r="I641" s="9">
        <v>50</v>
      </c>
      <c r="J641" s="9"/>
      <c r="K641" s="9"/>
      <c r="L641" s="275"/>
      <c r="M641" s="9"/>
      <c r="N641" s="277"/>
      <c r="O641" s="277"/>
      <c r="P641" s="278">
        <v>2</v>
      </c>
      <c r="Q641" s="279" t="s">
        <v>4</v>
      </c>
      <c r="R641" s="280"/>
      <c r="S641" s="277"/>
      <c r="T641" s="281">
        <v>2</v>
      </c>
      <c r="U641" s="9"/>
      <c r="V641" s="9"/>
      <c r="W641" s="9"/>
      <c r="X641" s="9"/>
      <c r="Y641" s="9"/>
      <c r="Z641" s="9"/>
      <c r="AA641" s="9"/>
      <c r="AB641" s="9"/>
      <c r="AC641" s="9"/>
      <c r="AD641" s="9"/>
      <c r="AE641" s="9"/>
      <c r="AF641" s="9"/>
      <c r="AG641" s="9"/>
      <c r="AH641" s="9"/>
      <c r="AI641" s="282"/>
      <c r="AJ641" s="31" t="s">
        <v>2075</v>
      </c>
      <c r="AK641" s="275" t="s">
        <v>2076</v>
      </c>
      <c r="AL641" s="280" t="s">
        <v>2080</v>
      </c>
    </row>
    <row r="642" spans="1:38" ht="30" x14ac:dyDescent="0.25">
      <c r="A642" s="31" t="s">
        <v>1739</v>
      </c>
      <c r="B642" s="275" t="s">
        <v>345</v>
      </c>
      <c r="C642" s="9" t="s">
        <v>1979</v>
      </c>
      <c r="D642" s="9" t="s">
        <v>15</v>
      </c>
      <c r="E642" s="276"/>
      <c r="F642" s="9"/>
      <c r="G642" s="9"/>
      <c r="H642" s="9"/>
      <c r="I642" s="9">
        <v>20</v>
      </c>
      <c r="J642" s="9"/>
      <c r="K642" s="9"/>
      <c r="L642" s="275"/>
      <c r="M642" s="9"/>
      <c r="N642" s="277"/>
      <c r="O642" s="277"/>
      <c r="P642" s="278">
        <v>1</v>
      </c>
      <c r="Q642" s="279" t="s">
        <v>4</v>
      </c>
      <c r="R642" s="280"/>
      <c r="S642" s="277"/>
      <c r="T642" s="281">
        <v>2</v>
      </c>
      <c r="U642" s="9"/>
      <c r="V642" s="9"/>
      <c r="W642" s="9"/>
      <c r="X642" s="9"/>
      <c r="Y642" s="9"/>
      <c r="Z642" s="9"/>
      <c r="AA642" s="9"/>
      <c r="AB642" s="9"/>
      <c r="AC642" s="9"/>
      <c r="AD642" s="9"/>
      <c r="AE642" s="9"/>
      <c r="AF642" s="9"/>
      <c r="AG642" s="9"/>
      <c r="AH642" s="9"/>
      <c r="AI642" s="282"/>
      <c r="AJ642" s="31" t="s">
        <v>2119</v>
      </c>
      <c r="AK642" s="275" t="s">
        <v>2076</v>
      </c>
      <c r="AL642" s="280" t="s">
        <v>2080</v>
      </c>
    </row>
    <row r="643" spans="1:38" ht="75" x14ac:dyDescent="0.25">
      <c r="A643" s="31" t="s">
        <v>471</v>
      </c>
      <c r="B643" s="275" t="s">
        <v>313</v>
      </c>
      <c r="C643" s="9" t="s">
        <v>472</v>
      </c>
      <c r="D643" s="9"/>
      <c r="E643" s="276"/>
      <c r="F643" s="9"/>
      <c r="G643" s="9"/>
      <c r="H643" s="9"/>
      <c r="I643" s="9"/>
      <c r="J643" s="9"/>
      <c r="K643" s="9"/>
      <c r="L643" s="275"/>
      <c r="M643" s="9"/>
      <c r="N643" s="277"/>
      <c r="O643" s="277"/>
      <c r="P643" s="278"/>
      <c r="Q643" s="279">
        <v>45709</v>
      </c>
      <c r="R643" s="280"/>
      <c r="S643" s="277"/>
      <c r="T643" s="281"/>
      <c r="U643" s="9"/>
      <c r="V643" s="9"/>
      <c r="W643" s="9"/>
      <c r="X643" s="9"/>
      <c r="Y643" s="9"/>
      <c r="Z643" s="9"/>
      <c r="AA643" s="9"/>
      <c r="AB643" s="9"/>
      <c r="AC643" s="9"/>
      <c r="AD643" s="9"/>
      <c r="AE643" s="9"/>
      <c r="AF643" s="9"/>
      <c r="AG643" s="9"/>
      <c r="AH643" s="9"/>
      <c r="AI643" s="282"/>
      <c r="AJ643" s="31" t="s">
        <v>880</v>
      </c>
      <c r="AK643" s="275"/>
      <c r="AL643" s="280"/>
    </row>
    <row r="644" spans="1:38" x14ac:dyDescent="0.25">
      <c r="A644" s="31" t="s">
        <v>1741</v>
      </c>
      <c r="B644" s="275" t="s">
        <v>273</v>
      </c>
      <c r="C644" s="9" t="s">
        <v>1980</v>
      </c>
      <c r="D644" s="9" t="s">
        <v>15</v>
      </c>
      <c r="E644" s="276"/>
      <c r="F644" s="9"/>
      <c r="G644" s="9"/>
      <c r="H644" s="9"/>
      <c r="I644" s="9"/>
      <c r="J644" s="9"/>
      <c r="K644" s="9">
        <v>1</v>
      </c>
      <c r="L644" s="275"/>
      <c r="M644" s="9"/>
      <c r="N644" s="277"/>
      <c r="O644" s="277"/>
      <c r="P644" s="278">
        <v>8</v>
      </c>
      <c r="Q644" s="279" t="s">
        <v>4</v>
      </c>
      <c r="R644" s="280"/>
      <c r="S644" s="277"/>
      <c r="T644" s="281">
        <v>2</v>
      </c>
      <c r="U644" s="9">
        <v>2</v>
      </c>
      <c r="V644" s="9"/>
      <c r="W644" s="9">
        <v>2</v>
      </c>
      <c r="X644" s="9"/>
      <c r="Y644" s="9"/>
      <c r="Z644" s="9"/>
      <c r="AA644" s="9"/>
      <c r="AB644" s="9"/>
      <c r="AC644" s="9"/>
      <c r="AD644" s="9"/>
      <c r="AE644" s="9"/>
      <c r="AF644" s="9"/>
      <c r="AG644" s="9"/>
      <c r="AH644" s="9"/>
      <c r="AI644" s="282"/>
      <c r="AJ644" s="31" t="s">
        <v>2074</v>
      </c>
      <c r="AK644" s="275"/>
      <c r="AL644" s="280"/>
    </row>
    <row r="645" spans="1:38" ht="30" x14ac:dyDescent="0.25">
      <c r="A645" s="31" t="s">
        <v>1352</v>
      </c>
      <c r="B645" s="275" t="s">
        <v>280</v>
      </c>
      <c r="C645" s="9" t="s">
        <v>1481</v>
      </c>
      <c r="D645" s="9" t="s">
        <v>16</v>
      </c>
      <c r="E645" s="276"/>
      <c r="F645" s="9"/>
      <c r="G645" s="9"/>
      <c r="H645" s="9"/>
      <c r="I645" s="9"/>
      <c r="J645" s="9"/>
      <c r="K645" s="9"/>
      <c r="L645" s="275"/>
      <c r="M645" s="9"/>
      <c r="N645" s="277"/>
      <c r="O645" s="277"/>
      <c r="P645" s="278">
        <v>55</v>
      </c>
      <c r="Q645" s="279" t="s">
        <v>4</v>
      </c>
      <c r="R645" s="280"/>
      <c r="S645" s="277"/>
      <c r="T645" s="281"/>
      <c r="U645" s="9"/>
      <c r="V645" s="9"/>
      <c r="W645" s="9">
        <v>1</v>
      </c>
      <c r="X645" s="9"/>
      <c r="Y645" s="9"/>
      <c r="Z645" s="9"/>
      <c r="AA645" s="9"/>
      <c r="AB645" s="9"/>
      <c r="AC645" s="9"/>
      <c r="AD645" s="9"/>
      <c r="AE645" s="9"/>
      <c r="AF645" s="9"/>
      <c r="AG645" s="9">
        <v>1</v>
      </c>
      <c r="AH645" s="9"/>
      <c r="AI645" s="282"/>
      <c r="AJ645" s="31" t="s">
        <v>1532</v>
      </c>
      <c r="AK645" s="275"/>
      <c r="AL645" s="280"/>
    </row>
    <row r="646" spans="1:38" ht="30" x14ac:dyDescent="0.25">
      <c r="A646" s="31" t="s">
        <v>1743</v>
      </c>
      <c r="B646" s="275" t="s">
        <v>345</v>
      </c>
      <c r="C646" s="9" t="s">
        <v>1981</v>
      </c>
      <c r="D646" s="9" t="s">
        <v>15</v>
      </c>
      <c r="E646" s="276"/>
      <c r="F646" s="9"/>
      <c r="G646" s="9"/>
      <c r="H646" s="9"/>
      <c r="I646" s="9">
        <v>20</v>
      </c>
      <c r="J646" s="9"/>
      <c r="K646" s="9">
        <v>1</v>
      </c>
      <c r="L646" s="275"/>
      <c r="M646" s="9"/>
      <c r="N646" s="277"/>
      <c r="O646" s="277"/>
      <c r="P646" s="278">
        <v>2</v>
      </c>
      <c r="Q646" s="279" t="s">
        <v>4</v>
      </c>
      <c r="R646" s="280"/>
      <c r="S646" s="277"/>
      <c r="T646" s="281">
        <v>2</v>
      </c>
      <c r="U646" s="9"/>
      <c r="V646" s="9"/>
      <c r="W646" s="9"/>
      <c r="X646" s="9"/>
      <c r="Y646" s="9"/>
      <c r="Z646" s="9"/>
      <c r="AA646" s="9"/>
      <c r="AB646" s="9"/>
      <c r="AC646" s="9"/>
      <c r="AD646" s="9"/>
      <c r="AE646" s="9"/>
      <c r="AF646" s="9"/>
      <c r="AG646" s="9"/>
      <c r="AH646" s="9"/>
      <c r="AI646" s="282"/>
      <c r="AJ646" s="31" t="s">
        <v>2075</v>
      </c>
      <c r="AK646" s="275" t="s">
        <v>2076</v>
      </c>
      <c r="AL646" s="280" t="s">
        <v>2120</v>
      </c>
    </row>
    <row r="647" spans="1:38" ht="30" x14ac:dyDescent="0.25">
      <c r="A647" s="31" t="s">
        <v>1742</v>
      </c>
      <c r="B647" s="275" t="s">
        <v>345</v>
      </c>
      <c r="C647" s="9" t="s">
        <v>1981</v>
      </c>
      <c r="D647" s="9" t="s">
        <v>15</v>
      </c>
      <c r="E647" s="276"/>
      <c r="F647" s="9"/>
      <c r="G647" s="9"/>
      <c r="H647" s="9"/>
      <c r="I647" s="9">
        <v>6</v>
      </c>
      <c r="J647" s="9"/>
      <c r="K647" s="9">
        <v>1</v>
      </c>
      <c r="L647" s="275"/>
      <c r="M647" s="9"/>
      <c r="N647" s="277"/>
      <c r="O647" s="277"/>
      <c r="P647" s="278">
        <v>1</v>
      </c>
      <c r="Q647" s="279" t="s">
        <v>4</v>
      </c>
      <c r="R647" s="280"/>
      <c r="S647" s="277"/>
      <c r="T647" s="281">
        <v>2</v>
      </c>
      <c r="U647" s="9"/>
      <c r="V647" s="9"/>
      <c r="W647" s="9"/>
      <c r="X647" s="9"/>
      <c r="Y647" s="9"/>
      <c r="Z647" s="9"/>
      <c r="AA647" s="9"/>
      <c r="AB647" s="9"/>
      <c r="AC647" s="9"/>
      <c r="AD647" s="9"/>
      <c r="AE647" s="9"/>
      <c r="AF647" s="9"/>
      <c r="AG647" s="9"/>
      <c r="AH647" s="9"/>
      <c r="AI647" s="282"/>
      <c r="AJ647" s="31" t="s">
        <v>2075</v>
      </c>
      <c r="AK647" s="275" t="s">
        <v>2076</v>
      </c>
      <c r="AL647" s="280" t="s">
        <v>2120</v>
      </c>
    </row>
    <row r="648" spans="1:38" ht="45" x14ac:dyDescent="0.25">
      <c r="A648" s="31" t="s">
        <v>724</v>
      </c>
      <c r="B648" s="275" t="s">
        <v>507</v>
      </c>
      <c r="C648" s="9" t="s">
        <v>1163</v>
      </c>
      <c r="D648" s="9"/>
      <c r="E648" s="276"/>
      <c r="F648" s="9"/>
      <c r="G648" s="9"/>
      <c r="H648" s="9"/>
      <c r="I648" s="9"/>
      <c r="J648" s="9"/>
      <c r="K648" s="9"/>
      <c r="L648" s="275"/>
      <c r="M648" s="9"/>
      <c r="N648" s="277"/>
      <c r="O648" s="277"/>
      <c r="P648" s="278"/>
      <c r="Q648" s="279">
        <v>46326</v>
      </c>
      <c r="R648" s="280"/>
      <c r="S648" s="277"/>
      <c r="T648" s="281"/>
      <c r="U648" s="9"/>
      <c r="V648" s="9"/>
      <c r="W648" s="9"/>
      <c r="X648" s="9"/>
      <c r="Y648" s="9"/>
      <c r="Z648" s="9"/>
      <c r="AA648" s="9"/>
      <c r="AB648" s="9"/>
      <c r="AC648" s="9"/>
      <c r="AD648" s="9"/>
      <c r="AE648" s="9"/>
      <c r="AF648" s="9"/>
      <c r="AG648" s="9"/>
      <c r="AH648" s="9"/>
      <c r="AI648" s="282"/>
      <c r="AJ648" s="31" t="s">
        <v>915</v>
      </c>
      <c r="AK648" s="275"/>
      <c r="AL648" s="280"/>
    </row>
    <row r="649" spans="1:38" ht="45" x14ac:dyDescent="0.25">
      <c r="A649" s="31" t="s">
        <v>725</v>
      </c>
      <c r="B649" s="275" t="s">
        <v>963</v>
      </c>
      <c r="C649" s="9" t="s">
        <v>1164</v>
      </c>
      <c r="D649" s="9"/>
      <c r="E649" s="276"/>
      <c r="F649" s="9"/>
      <c r="G649" s="9"/>
      <c r="H649" s="9"/>
      <c r="I649" s="9"/>
      <c r="J649" s="9"/>
      <c r="K649" s="9"/>
      <c r="L649" s="275"/>
      <c r="M649" s="9"/>
      <c r="N649" s="277"/>
      <c r="O649" s="277"/>
      <c r="P649" s="278"/>
      <c r="Q649" s="279">
        <v>46310</v>
      </c>
      <c r="R649" s="280"/>
      <c r="S649" s="277"/>
      <c r="T649" s="281"/>
      <c r="U649" s="9"/>
      <c r="V649" s="9"/>
      <c r="W649" s="9"/>
      <c r="X649" s="9"/>
      <c r="Y649" s="9"/>
      <c r="Z649" s="9"/>
      <c r="AA649" s="9"/>
      <c r="AB649" s="9"/>
      <c r="AC649" s="9"/>
      <c r="AD649" s="9"/>
      <c r="AE649" s="9"/>
      <c r="AF649" s="9"/>
      <c r="AG649" s="9"/>
      <c r="AH649" s="9"/>
      <c r="AI649" s="282"/>
      <c r="AJ649" s="31" t="s">
        <v>854</v>
      </c>
      <c r="AK649" s="275"/>
      <c r="AL649" s="280"/>
    </row>
    <row r="650" spans="1:38" x14ac:dyDescent="0.25">
      <c r="A650" s="31" t="s">
        <v>1353</v>
      </c>
      <c r="B650" s="275" t="s">
        <v>280</v>
      </c>
      <c r="C650" s="9" t="s">
        <v>1482</v>
      </c>
      <c r="D650" s="9" t="s">
        <v>16</v>
      </c>
      <c r="E650" s="276"/>
      <c r="F650" s="9"/>
      <c r="G650" s="9"/>
      <c r="H650" s="9"/>
      <c r="I650" s="9"/>
      <c r="J650" s="9"/>
      <c r="K650" s="9">
        <v>1</v>
      </c>
      <c r="L650" s="275"/>
      <c r="M650" s="9"/>
      <c r="N650" s="277"/>
      <c r="O650" s="277"/>
      <c r="P650" s="278">
        <v>4</v>
      </c>
      <c r="Q650" s="279" t="s">
        <v>4</v>
      </c>
      <c r="R650" s="280"/>
      <c r="S650" s="277"/>
      <c r="T650" s="281">
        <v>1</v>
      </c>
      <c r="U650" s="9">
        <v>1</v>
      </c>
      <c r="V650" s="9"/>
      <c r="W650" s="9"/>
      <c r="X650" s="9"/>
      <c r="Y650" s="9"/>
      <c r="Z650" s="9"/>
      <c r="AA650" s="9"/>
      <c r="AB650" s="9"/>
      <c r="AC650" s="9"/>
      <c r="AD650" s="9"/>
      <c r="AE650" s="9"/>
      <c r="AF650" s="9"/>
      <c r="AG650" s="9"/>
      <c r="AH650" s="9"/>
      <c r="AI650" s="282"/>
      <c r="AJ650" s="31" t="s">
        <v>1544</v>
      </c>
      <c r="AK650" s="275" t="s">
        <v>1529</v>
      </c>
      <c r="AL650" s="280"/>
    </row>
    <row r="651" spans="1:38" ht="30" x14ac:dyDescent="0.25">
      <c r="A651" s="31" t="s">
        <v>2219</v>
      </c>
      <c r="B651" s="275" t="s">
        <v>379</v>
      </c>
      <c r="C651" s="9" t="s">
        <v>2298</v>
      </c>
      <c r="D651" s="9" t="s">
        <v>17</v>
      </c>
      <c r="E651" s="276"/>
      <c r="F651" s="9"/>
      <c r="G651" s="9"/>
      <c r="H651" s="9"/>
      <c r="I651" s="9"/>
      <c r="J651" s="9"/>
      <c r="K651" s="9"/>
      <c r="L651" s="275"/>
      <c r="M651" s="9"/>
      <c r="N651" s="277"/>
      <c r="O651" s="277"/>
      <c r="P651" s="278">
        <v>6</v>
      </c>
      <c r="Q651" s="279" t="s">
        <v>4</v>
      </c>
      <c r="R651" s="280"/>
      <c r="S651" s="277"/>
      <c r="T651" s="281"/>
      <c r="U651" s="9"/>
      <c r="V651" s="9"/>
      <c r="W651" s="9">
        <v>2</v>
      </c>
      <c r="X651" s="9"/>
      <c r="Y651" s="9"/>
      <c r="Z651" s="9"/>
      <c r="AA651" s="9"/>
      <c r="AB651" s="9"/>
      <c r="AC651" s="9"/>
      <c r="AD651" s="9"/>
      <c r="AE651" s="9"/>
      <c r="AF651" s="9"/>
      <c r="AG651" s="9"/>
      <c r="AH651" s="9"/>
      <c r="AI651" s="282"/>
      <c r="AJ651" s="31" t="s">
        <v>880</v>
      </c>
      <c r="AK651" s="275"/>
      <c r="AL651" s="280"/>
    </row>
    <row r="652" spans="1:38" ht="30" x14ac:dyDescent="0.25">
      <c r="A652" s="31" t="s">
        <v>2220</v>
      </c>
      <c r="B652" s="275" t="s">
        <v>321</v>
      </c>
      <c r="C652" s="9" t="s">
        <v>2299</v>
      </c>
      <c r="D652" s="9" t="s">
        <v>45</v>
      </c>
      <c r="E652" s="276"/>
      <c r="F652" s="9"/>
      <c r="G652" s="9"/>
      <c r="H652" s="9"/>
      <c r="I652" s="9"/>
      <c r="J652" s="9"/>
      <c r="K652" s="9"/>
      <c r="L652" s="275"/>
      <c r="M652" s="9"/>
      <c r="N652" s="277"/>
      <c r="O652" s="277"/>
      <c r="P652" s="278">
        <v>0</v>
      </c>
      <c r="Q652" s="279" t="s">
        <v>4</v>
      </c>
      <c r="R652" s="280"/>
      <c r="S652" s="277"/>
      <c r="T652" s="281">
        <v>1</v>
      </c>
      <c r="U652" s="9">
        <v>1</v>
      </c>
      <c r="V652" s="9"/>
      <c r="W652" s="9"/>
      <c r="X652" s="9"/>
      <c r="Y652" s="9"/>
      <c r="Z652" s="9"/>
      <c r="AA652" s="9"/>
      <c r="AB652" s="9"/>
      <c r="AC652" s="9"/>
      <c r="AD652" s="9"/>
      <c r="AE652" s="9"/>
      <c r="AF652" s="9"/>
      <c r="AG652" s="9"/>
      <c r="AH652" s="9"/>
      <c r="AI652" s="282"/>
      <c r="AJ652" s="31" t="s">
        <v>915</v>
      </c>
      <c r="AK652" s="275" t="s">
        <v>2347</v>
      </c>
      <c r="AL652" s="280"/>
    </row>
    <row r="653" spans="1:38" ht="45" x14ac:dyDescent="0.25">
      <c r="A653" s="31" t="s">
        <v>1744</v>
      </c>
      <c r="B653" s="275" t="s">
        <v>280</v>
      </c>
      <c r="C653" s="9" t="s">
        <v>1982</v>
      </c>
      <c r="D653" s="9" t="s">
        <v>15</v>
      </c>
      <c r="E653" s="276"/>
      <c r="F653" s="9" t="s">
        <v>3</v>
      </c>
      <c r="G653" s="9" t="s">
        <v>19</v>
      </c>
      <c r="H653" s="9"/>
      <c r="I653" s="9">
        <v>3</v>
      </c>
      <c r="J653" s="9"/>
      <c r="K653" s="9"/>
      <c r="L653" s="275" t="s">
        <v>2053</v>
      </c>
      <c r="M653" s="9"/>
      <c r="N653" s="277"/>
      <c r="O653" s="277"/>
      <c r="P653" s="278">
        <v>0</v>
      </c>
      <c r="Q653" s="279" t="s">
        <v>4</v>
      </c>
      <c r="R653" s="280" t="s">
        <v>3</v>
      </c>
      <c r="S653" s="277"/>
      <c r="T653" s="281">
        <v>2</v>
      </c>
      <c r="U653" s="9">
        <v>2</v>
      </c>
      <c r="V653" s="9"/>
      <c r="W653" s="9">
        <v>2</v>
      </c>
      <c r="X653" s="9">
        <v>2</v>
      </c>
      <c r="Y653" s="9"/>
      <c r="Z653" s="9">
        <v>2</v>
      </c>
      <c r="AA653" s="9"/>
      <c r="AB653" s="9">
        <v>2</v>
      </c>
      <c r="AC653" s="9"/>
      <c r="AD653" s="9"/>
      <c r="AE653" s="9"/>
      <c r="AF653" s="9">
        <v>2</v>
      </c>
      <c r="AG653" s="9"/>
      <c r="AH653" s="9">
        <v>2</v>
      </c>
      <c r="AI653" s="282"/>
      <c r="AJ653" s="31" t="s">
        <v>2089</v>
      </c>
      <c r="AK653" s="275"/>
      <c r="AL653" s="280"/>
    </row>
    <row r="654" spans="1:38" x14ac:dyDescent="0.25">
      <c r="A654" s="31" t="s">
        <v>1745</v>
      </c>
      <c r="B654" s="275" t="s">
        <v>273</v>
      </c>
      <c r="C654" s="9" t="s">
        <v>1983</v>
      </c>
      <c r="D654" s="9" t="s">
        <v>15</v>
      </c>
      <c r="E654" s="276"/>
      <c r="F654" s="9"/>
      <c r="G654" s="9"/>
      <c r="H654" s="9"/>
      <c r="I654" s="9"/>
      <c r="J654" s="9"/>
      <c r="K654" s="9"/>
      <c r="L654" s="275"/>
      <c r="M654" s="9"/>
      <c r="N654" s="277"/>
      <c r="O654" s="277"/>
      <c r="P654" s="278">
        <v>28</v>
      </c>
      <c r="Q654" s="279" t="s">
        <v>4</v>
      </c>
      <c r="R654" s="280"/>
      <c r="S654" s="277"/>
      <c r="T654" s="281">
        <v>2</v>
      </c>
      <c r="U654" s="9">
        <v>2</v>
      </c>
      <c r="V654" s="9"/>
      <c r="W654" s="9"/>
      <c r="X654" s="9">
        <v>2</v>
      </c>
      <c r="Y654" s="9"/>
      <c r="Z654" s="9">
        <v>2</v>
      </c>
      <c r="AA654" s="9">
        <v>2</v>
      </c>
      <c r="AB654" s="9">
        <v>2</v>
      </c>
      <c r="AC654" s="9"/>
      <c r="AD654" s="9"/>
      <c r="AE654" s="9">
        <v>2</v>
      </c>
      <c r="AF654" s="9"/>
      <c r="AG654" s="9"/>
      <c r="AH654" s="9">
        <v>2</v>
      </c>
      <c r="AI654" s="282"/>
      <c r="AJ654" s="31" t="s">
        <v>2113</v>
      </c>
      <c r="AK654" s="275"/>
      <c r="AL654" s="280"/>
    </row>
    <row r="655" spans="1:38" x14ac:dyDescent="0.25">
      <c r="A655" s="31" t="s">
        <v>1746</v>
      </c>
      <c r="B655" s="275" t="s">
        <v>379</v>
      </c>
      <c r="C655" s="9" t="s">
        <v>1984</v>
      </c>
      <c r="D655" s="9" t="s">
        <v>15</v>
      </c>
      <c r="E655" s="276"/>
      <c r="F655" s="9"/>
      <c r="G655" s="9"/>
      <c r="H655" s="9"/>
      <c r="I655" s="9"/>
      <c r="J655" s="9"/>
      <c r="K655" s="9"/>
      <c r="L655" s="275"/>
      <c r="M655" s="9"/>
      <c r="N655" s="277"/>
      <c r="O655" s="277"/>
      <c r="P655" s="278">
        <v>28</v>
      </c>
      <c r="Q655" s="279" t="s">
        <v>4</v>
      </c>
      <c r="R655" s="280"/>
      <c r="S655" s="277"/>
      <c r="T655" s="281">
        <v>2</v>
      </c>
      <c r="U655" s="9">
        <v>2</v>
      </c>
      <c r="V655" s="9"/>
      <c r="W655" s="9">
        <v>2</v>
      </c>
      <c r="X655" s="9">
        <v>2</v>
      </c>
      <c r="Y655" s="9"/>
      <c r="Z655" s="9">
        <v>2</v>
      </c>
      <c r="AA655" s="9">
        <v>2</v>
      </c>
      <c r="AB655" s="9">
        <v>2</v>
      </c>
      <c r="AC655" s="9"/>
      <c r="AD655" s="9"/>
      <c r="AE655" s="9"/>
      <c r="AF655" s="9"/>
      <c r="AG655" s="9"/>
      <c r="AH655" s="9">
        <v>2</v>
      </c>
      <c r="AI655" s="282"/>
      <c r="AJ655" s="31" t="s">
        <v>2113</v>
      </c>
      <c r="AK655" s="275"/>
      <c r="AL655" s="280"/>
    </row>
    <row r="656" spans="1:38" ht="30" x14ac:dyDescent="0.25">
      <c r="A656" s="31" t="s">
        <v>726</v>
      </c>
      <c r="B656" s="275" t="s">
        <v>331</v>
      </c>
      <c r="C656" s="9" t="s">
        <v>1165</v>
      </c>
      <c r="D656" s="9"/>
      <c r="E656" s="276"/>
      <c r="F656" s="9"/>
      <c r="G656" s="9"/>
      <c r="H656" s="9"/>
      <c r="I656" s="9"/>
      <c r="J656" s="9"/>
      <c r="K656" s="9"/>
      <c r="L656" s="275"/>
      <c r="M656" s="9"/>
      <c r="N656" s="277"/>
      <c r="O656" s="277"/>
      <c r="P656" s="278"/>
      <c r="Q656" s="279">
        <v>46326</v>
      </c>
      <c r="R656" s="280"/>
      <c r="S656" s="277"/>
      <c r="T656" s="281"/>
      <c r="U656" s="9"/>
      <c r="V656" s="9"/>
      <c r="W656" s="9"/>
      <c r="X656" s="9"/>
      <c r="Y656" s="9"/>
      <c r="Z656" s="9"/>
      <c r="AA656" s="9"/>
      <c r="AB656" s="9"/>
      <c r="AC656" s="9"/>
      <c r="AD656" s="9"/>
      <c r="AE656" s="9"/>
      <c r="AF656" s="9"/>
      <c r="AG656" s="9"/>
      <c r="AH656" s="9"/>
      <c r="AI656" s="282"/>
      <c r="AJ656" s="31" t="s">
        <v>828</v>
      </c>
      <c r="AK656" s="275"/>
      <c r="AL656" s="280"/>
    </row>
    <row r="657" spans="1:38" x14ac:dyDescent="0.25">
      <c r="A657" s="31" t="s">
        <v>1354</v>
      </c>
      <c r="B657" s="275" t="s">
        <v>379</v>
      </c>
      <c r="C657" s="9" t="s">
        <v>1483</v>
      </c>
      <c r="D657" s="9" t="s">
        <v>16</v>
      </c>
      <c r="E657" s="276"/>
      <c r="F657" s="9"/>
      <c r="G657" s="9"/>
      <c r="H657" s="9"/>
      <c r="I657" s="9"/>
      <c r="J657" s="9"/>
      <c r="K657" s="9"/>
      <c r="L657" s="275"/>
      <c r="M657" s="9"/>
      <c r="N657" s="277"/>
      <c r="O657" s="277"/>
      <c r="P657" s="278">
        <v>0</v>
      </c>
      <c r="Q657" s="279" t="s">
        <v>4</v>
      </c>
      <c r="R657" s="280"/>
      <c r="S657" s="277"/>
      <c r="T657" s="281"/>
      <c r="U657" s="9"/>
      <c r="V657" s="9"/>
      <c r="W657" s="9">
        <v>1</v>
      </c>
      <c r="X657" s="9"/>
      <c r="Y657" s="9"/>
      <c r="Z657" s="9"/>
      <c r="AA657" s="9"/>
      <c r="AB657" s="9"/>
      <c r="AC657" s="9"/>
      <c r="AD657" s="9"/>
      <c r="AE657" s="9"/>
      <c r="AF657" s="9"/>
      <c r="AG657" s="9">
        <v>1</v>
      </c>
      <c r="AH657" s="9"/>
      <c r="AI657" s="282"/>
      <c r="AJ657" s="31" t="s">
        <v>1535</v>
      </c>
      <c r="AK657" s="275"/>
      <c r="AL657" s="280"/>
    </row>
    <row r="658" spans="1:38" x14ac:dyDescent="0.25">
      <c r="A658" s="31" t="s">
        <v>727</v>
      </c>
      <c r="B658" s="275" t="s">
        <v>396</v>
      </c>
      <c r="C658" s="9" t="s">
        <v>1166</v>
      </c>
      <c r="D658" s="9"/>
      <c r="E658" s="276"/>
      <c r="F658" s="9"/>
      <c r="G658" s="9"/>
      <c r="H658" s="9"/>
      <c r="I658" s="9"/>
      <c r="J658" s="9"/>
      <c r="K658" s="9"/>
      <c r="L658" s="275"/>
      <c r="M658" s="9"/>
      <c r="N658" s="277"/>
      <c r="O658" s="277"/>
      <c r="P658" s="278"/>
      <c r="Q658" s="279">
        <v>46541</v>
      </c>
      <c r="R658" s="280"/>
      <c r="S658" s="277"/>
      <c r="T658" s="281"/>
      <c r="U658" s="9"/>
      <c r="V658" s="9"/>
      <c r="W658" s="9"/>
      <c r="X658" s="9"/>
      <c r="Y658" s="9"/>
      <c r="Z658" s="9"/>
      <c r="AA658" s="9"/>
      <c r="AB658" s="9"/>
      <c r="AC658" s="9"/>
      <c r="AD658" s="9"/>
      <c r="AE658" s="9"/>
      <c r="AF658" s="9"/>
      <c r="AG658" s="9"/>
      <c r="AH658" s="9"/>
      <c r="AI658" s="282"/>
      <c r="AJ658" s="31" t="s">
        <v>919</v>
      </c>
      <c r="AK658" s="275"/>
      <c r="AL658" s="280"/>
    </row>
    <row r="659" spans="1:38" ht="45" x14ac:dyDescent="0.25">
      <c r="A659" s="31" t="s">
        <v>473</v>
      </c>
      <c r="B659" s="275" t="s">
        <v>474</v>
      </c>
      <c r="C659" s="9" t="s">
        <v>475</v>
      </c>
      <c r="D659" s="9"/>
      <c r="E659" s="276"/>
      <c r="F659" s="9"/>
      <c r="G659" s="9"/>
      <c r="H659" s="9"/>
      <c r="I659" s="9"/>
      <c r="J659" s="9"/>
      <c r="K659" s="9"/>
      <c r="L659" s="275"/>
      <c r="M659" s="9"/>
      <c r="N659" s="277"/>
      <c r="O659" s="277"/>
      <c r="P659" s="278"/>
      <c r="Q659" s="279">
        <v>46203</v>
      </c>
      <c r="R659" s="280"/>
      <c r="S659" s="277"/>
      <c r="T659" s="281"/>
      <c r="U659" s="9"/>
      <c r="V659" s="9"/>
      <c r="W659" s="9"/>
      <c r="X659" s="9"/>
      <c r="Y659" s="9"/>
      <c r="Z659" s="9"/>
      <c r="AA659" s="9"/>
      <c r="AB659" s="9"/>
      <c r="AC659" s="9"/>
      <c r="AD659" s="9"/>
      <c r="AE659" s="9"/>
      <c r="AF659" s="9"/>
      <c r="AG659" s="9"/>
      <c r="AH659" s="9"/>
      <c r="AI659" s="282"/>
      <c r="AJ659" s="31" t="s">
        <v>920</v>
      </c>
      <c r="AK659" s="275"/>
      <c r="AL659" s="280"/>
    </row>
    <row r="660" spans="1:38" ht="45" x14ac:dyDescent="0.25">
      <c r="A660" s="31" t="s">
        <v>476</v>
      </c>
      <c r="B660" s="275" t="s">
        <v>361</v>
      </c>
      <c r="C660" s="9" t="s">
        <v>477</v>
      </c>
      <c r="D660" s="9"/>
      <c r="E660" s="276"/>
      <c r="F660" s="9"/>
      <c r="G660" s="9"/>
      <c r="H660" s="9"/>
      <c r="I660" s="9"/>
      <c r="J660" s="9"/>
      <c r="K660" s="9"/>
      <c r="L660" s="275"/>
      <c r="M660" s="9"/>
      <c r="N660" s="277"/>
      <c r="O660" s="277"/>
      <c r="P660" s="278"/>
      <c r="Q660" s="279">
        <v>46203</v>
      </c>
      <c r="R660" s="280"/>
      <c r="S660" s="277"/>
      <c r="T660" s="281"/>
      <c r="U660" s="9"/>
      <c r="V660" s="9"/>
      <c r="W660" s="9"/>
      <c r="X660" s="9"/>
      <c r="Y660" s="9"/>
      <c r="Z660" s="9"/>
      <c r="AA660" s="9"/>
      <c r="AB660" s="9"/>
      <c r="AC660" s="9"/>
      <c r="AD660" s="9"/>
      <c r="AE660" s="9"/>
      <c r="AF660" s="9"/>
      <c r="AG660" s="9"/>
      <c r="AH660" s="9"/>
      <c r="AI660" s="282"/>
      <c r="AJ660" s="31" t="s">
        <v>920</v>
      </c>
      <c r="AK660" s="275"/>
      <c r="AL660" s="280"/>
    </row>
    <row r="661" spans="1:38" x14ac:dyDescent="0.25">
      <c r="A661" s="31" t="s">
        <v>1355</v>
      </c>
      <c r="B661" s="275" t="s">
        <v>321</v>
      </c>
      <c r="C661" s="9" t="s">
        <v>1484</v>
      </c>
      <c r="D661" s="9" t="s">
        <v>16</v>
      </c>
      <c r="E661" s="276"/>
      <c r="F661" s="9"/>
      <c r="G661" s="9"/>
      <c r="H661" s="9"/>
      <c r="I661" s="9"/>
      <c r="J661" s="9"/>
      <c r="K661" s="9"/>
      <c r="L661" s="275"/>
      <c r="M661" s="9"/>
      <c r="N661" s="277"/>
      <c r="O661" s="277"/>
      <c r="P661" s="278">
        <v>0</v>
      </c>
      <c r="Q661" s="279" t="s">
        <v>4</v>
      </c>
      <c r="R661" s="280"/>
      <c r="S661" s="277"/>
      <c r="T661" s="281">
        <v>1</v>
      </c>
      <c r="U661" s="9">
        <v>1</v>
      </c>
      <c r="V661" s="9"/>
      <c r="W661" s="9"/>
      <c r="X661" s="9"/>
      <c r="Y661" s="9"/>
      <c r="Z661" s="9"/>
      <c r="AA661" s="9"/>
      <c r="AB661" s="9"/>
      <c r="AC661" s="9"/>
      <c r="AD661" s="9"/>
      <c r="AE661" s="9"/>
      <c r="AF661" s="9"/>
      <c r="AG661" s="9"/>
      <c r="AH661" s="9"/>
      <c r="AI661" s="282"/>
      <c r="AJ661" s="31" t="s">
        <v>1545</v>
      </c>
      <c r="AK661" s="275"/>
      <c r="AL661" s="280"/>
    </row>
    <row r="662" spans="1:38" x14ac:dyDescent="0.25">
      <c r="A662" s="31" t="s">
        <v>1747</v>
      </c>
      <c r="B662" s="275" t="s">
        <v>321</v>
      </c>
      <c r="C662" s="9" t="s">
        <v>1985</v>
      </c>
      <c r="D662" s="9" t="s">
        <v>15</v>
      </c>
      <c r="E662" s="276"/>
      <c r="F662" s="9"/>
      <c r="G662" s="9" t="s">
        <v>19</v>
      </c>
      <c r="H662" s="9"/>
      <c r="I662" s="9"/>
      <c r="J662" s="9"/>
      <c r="K662" s="9"/>
      <c r="L662" s="275"/>
      <c r="M662" s="9"/>
      <c r="N662" s="277"/>
      <c r="O662" s="277"/>
      <c r="P662" s="278">
        <v>0</v>
      </c>
      <c r="Q662" s="279" t="s">
        <v>4</v>
      </c>
      <c r="R662" s="280"/>
      <c r="S662" s="277"/>
      <c r="T662" s="281"/>
      <c r="U662" s="9"/>
      <c r="V662" s="9"/>
      <c r="W662" s="9"/>
      <c r="X662" s="9"/>
      <c r="Y662" s="9"/>
      <c r="Z662" s="9"/>
      <c r="AA662" s="9"/>
      <c r="AB662" s="9"/>
      <c r="AC662" s="9"/>
      <c r="AD662" s="9"/>
      <c r="AE662" s="9"/>
      <c r="AF662" s="9"/>
      <c r="AG662" s="9"/>
      <c r="AH662" s="9">
        <v>2</v>
      </c>
      <c r="AI662" s="282"/>
      <c r="AJ662" s="31" t="s">
        <v>857</v>
      </c>
      <c r="AK662" s="275" t="s">
        <v>2112</v>
      </c>
      <c r="AL662" s="280"/>
    </row>
    <row r="663" spans="1:38" ht="30" x14ac:dyDescent="0.25">
      <c r="A663" s="31" t="s">
        <v>1748</v>
      </c>
      <c r="B663" s="275" t="s">
        <v>379</v>
      </c>
      <c r="C663" s="9" t="s">
        <v>1986</v>
      </c>
      <c r="D663" s="9" t="s">
        <v>15</v>
      </c>
      <c r="E663" s="276"/>
      <c r="F663" s="9"/>
      <c r="G663" s="9"/>
      <c r="H663" s="9">
        <v>20</v>
      </c>
      <c r="I663" s="9">
        <v>20</v>
      </c>
      <c r="J663" s="9"/>
      <c r="K663" s="9">
        <v>3</v>
      </c>
      <c r="L663" s="275"/>
      <c r="M663" s="9"/>
      <c r="N663" s="277"/>
      <c r="O663" s="277"/>
      <c r="P663" s="278">
        <v>17</v>
      </c>
      <c r="Q663" s="279" t="s">
        <v>4</v>
      </c>
      <c r="R663" s="280"/>
      <c r="S663" s="277"/>
      <c r="T663" s="281"/>
      <c r="U663" s="9"/>
      <c r="V663" s="9"/>
      <c r="W663" s="9">
        <v>2</v>
      </c>
      <c r="X663" s="9"/>
      <c r="Y663" s="9"/>
      <c r="Z663" s="9"/>
      <c r="AA663" s="9"/>
      <c r="AB663" s="9"/>
      <c r="AC663" s="9"/>
      <c r="AD663" s="9"/>
      <c r="AE663" s="9"/>
      <c r="AF663" s="9"/>
      <c r="AG663" s="9"/>
      <c r="AH663" s="9"/>
      <c r="AI663" s="282"/>
      <c r="AJ663" s="31" t="s">
        <v>2104</v>
      </c>
      <c r="AK663" s="275"/>
      <c r="AL663" s="280"/>
    </row>
    <row r="664" spans="1:38" ht="30" x14ac:dyDescent="0.25">
      <c r="A664" s="31" t="s">
        <v>1749</v>
      </c>
      <c r="B664" s="275" t="s">
        <v>379</v>
      </c>
      <c r="C664" s="9" t="s">
        <v>1986</v>
      </c>
      <c r="D664" s="9" t="s">
        <v>15</v>
      </c>
      <c r="E664" s="276"/>
      <c r="F664" s="9"/>
      <c r="G664" s="9"/>
      <c r="H664" s="9">
        <v>6</v>
      </c>
      <c r="I664" s="9">
        <v>6</v>
      </c>
      <c r="J664" s="9"/>
      <c r="K664" s="9">
        <v>2</v>
      </c>
      <c r="L664" s="275"/>
      <c r="M664" s="9"/>
      <c r="N664" s="277"/>
      <c r="O664" s="277"/>
      <c r="P664" s="278">
        <v>17</v>
      </c>
      <c r="Q664" s="279" t="s">
        <v>4</v>
      </c>
      <c r="R664" s="280"/>
      <c r="S664" s="277"/>
      <c r="T664" s="281"/>
      <c r="U664" s="9"/>
      <c r="V664" s="9"/>
      <c r="W664" s="9">
        <v>2</v>
      </c>
      <c r="X664" s="9"/>
      <c r="Y664" s="9"/>
      <c r="Z664" s="9"/>
      <c r="AA664" s="9"/>
      <c r="AB664" s="9"/>
      <c r="AC664" s="9"/>
      <c r="AD664" s="9"/>
      <c r="AE664" s="9"/>
      <c r="AF664" s="9"/>
      <c r="AG664" s="9"/>
      <c r="AH664" s="9"/>
      <c r="AI664" s="282"/>
      <c r="AJ664" s="31" t="s">
        <v>2104</v>
      </c>
      <c r="AK664" s="275"/>
      <c r="AL664" s="280"/>
    </row>
    <row r="665" spans="1:38" x14ac:dyDescent="0.25">
      <c r="A665" s="31" t="s">
        <v>2221</v>
      </c>
      <c r="B665" s="275" t="s">
        <v>2330</v>
      </c>
      <c r="C665" s="9" t="s">
        <v>2300</v>
      </c>
      <c r="D665" s="9" t="s">
        <v>17</v>
      </c>
      <c r="E665" s="276"/>
      <c r="F665" s="9"/>
      <c r="G665" s="9"/>
      <c r="H665" s="9"/>
      <c r="I665" s="9"/>
      <c r="J665" s="9"/>
      <c r="K665" s="9">
        <v>1</v>
      </c>
      <c r="L665" s="275"/>
      <c r="M665" s="9"/>
      <c r="N665" s="277"/>
      <c r="O665" s="277"/>
      <c r="P665" s="278">
        <v>9</v>
      </c>
      <c r="Q665" s="279" t="s">
        <v>4</v>
      </c>
      <c r="R665" s="280"/>
      <c r="S665" s="277">
        <v>2</v>
      </c>
      <c r="T665" s="281">
        <v>3</v>
      </c>
      <c r="U665" s="9">
        <v>3</v>
      </c>
      <c r="V665" s="9">
        <v>1</v>
      </c>
      <c r="W665" s="9"/>
      <c r="X665" s="9"/>
      <c r="Y665" s="9">
        <v>3</v>
      </c>
      <c r="Z665" s="9"/>
      <c r="AA665" s="9"/>
      <c r="AB665" s="9">
        <v>1</v>
      </c>
      <c r="AC665" s="9"/>
      <c r="AD665" s="9">
        <v>1</v>
      </c>
      <c r="AE665" s="9">
        <v>1</v>
      </c>
      <c r="AF665" s="9"/>
      <c r="AG665" s="9"/>
      <c r="AH665" s="9"/>
      <c r="AI665" s="282"/>
      <c r="AJ665" s="31" t="s">
        <v>835</v>
      </c>
      <c r="AK665" s="275"/>
      <c r="AL665" s="280"/>
    </row>
    <row r="666" spans="1:38" x14ac:dyDescent="0.25">
      <c r="A666" s="31" t="s">
        <v>2369</v>
      </c>
      <c r="B666" s="275" t="s">
        <v>310</v>
      </c>
      <c r="C666" s="9" t="s">
        <v>2302</v>
      </c>
      <c r="D666" s="9" t="s">
        <v>17</v>
      </c>
      <c r="E666" s="276"/>
      <c r="F666" s="9"/>
      <c r="G666" s="9"/>
      <c r="H666" s="9"/>
      <c r="I666" s="9"/>
      <c r="J666" s="9"/>
      <c r="K666" s="9">
        <v>1</v>
      </c>
      <c r="L666" s="275"/>
      <c r="M666" s="9"/>
      <c r="N666" s="277"/>
      <c r="O666" s="277"/>
      <c r="P666" s="278">
        <v>9</v>
      </c>
      <c r="Q666" s="279" t="s">
        <v>4</v>
      </c>
      <c r="R666" s="280"/>
      <c r="S666" s="277">
        <v>2</v>
      </c>
      <c r="T666" s="281">
        <v>3</v>
      </c>
      <c r="U666" s="9">
        <v>3</v>
      </c>
      <c r="V666" s="9">
        <v>1</v>
      </c>
      <c r="W666" s="9"/>
      <c r="X666" s="9"/>
      <c r="Y666" s="9">
        <v>3</v>
      </c>
      <c r="Z666" s="9"/>
      <c r="AA666" s="9"/>
      <c r="AB666" s="9">
        <v>1</v>
      </c>
      <c r="AC666" s="9"/>
      <c r="AD666" s="9">
        <v>1</v>
      </c>
      <c r="AE666" s="9">
        <v>1</v>
      </c>
      <c r="AF666" s="9"/>
      <c r="AG666" s="9"/>
      <c r="AH666" s="9"/>
      <c r="AI666" s="282"/>
      <c r="AJ666" s="31" t="s">
        <v>835</v>
      </c>
      <c r="AK666" s="275"/>
      <c r="AL666" s="280"/>
    </row>
    <row r="667" spans="1:38" x14ac:dyDescent="0.25">
      <c r="A667" s="31" t="s">
        <v>2370</v>
      </c>
      <c r="B667" s="275" t="s">
        <v>280</v>
      </c>
      <c r="C667" s="9" t="s">
        <v>2303</v>
      </c>
      <c r="D667" s="9" t="s">
        <v>17</v>
      </c>
      <c r="E667" s="276"/>
      <c r="F667" s="9"/>
      <c r="G667" s="9"/>
      <c r="H667" s="9"/>
      <c r="I667" s="9"/>
      <c r="J667" s="9"/>
      <c r="K667" s="9">
        <v>1</v>
      </c>
      <c r="L667" s="275"/>
      <c r="M667" s="9"/>
      <c r="N667" s="277"/>
      <c r="O667" s="277"/>
      <c r="P667" s="278">
        <v>9</v>
      </c>
      <c r="Q667" s="279" t="s">
        <v>4</v>
      </c>
      <c r="R667" s="280"/>
      <c r="S667" s="277">
        <v>2</v>
      </c>
      <c r="T667" s="281">
        <v>3</v>
      </c>
      <c r="U667" s="9">
        <v>3</v>
      </c>
      <c r="V667" s="9">
        <v>1</v>
      </c>
      <c r="W667" s="9"/>
      <c r="X667" s="9"/>
      <c r="Y667" s="9">
        <v>3</v>
      </c>
      <c r="Z667" s="9"/>
      <c r="AA667" s="9"/>
      <c r="AB667" s="9">
        <v>1</v>
      </c>
      <c r="AC667" s="9"/>
      <c r="AD667" s="9">
        <v>1</v>
      </c>
      <c r="AE667" s="9">
        <v>1</v>
      </c>
      <c r="AF667" s="9"/>
      <c r="AG667" s="9"/>
      <c r="AH667" s="9"/>
      <c r="AI667" s="282"/>
      <c r="AJ667" s="31" t="s">
        <v>835</v>
      </c>
      <c r="AK667" s="275"/>
      <c r="AL667" s="280"/>
    </row>
    <row r="668" spans="1:38" x14ac:dyDescent="0.25">
      <c r="A668" s="31" t="s">
        <v>2368</v>
      </c>
      <c r="B668" s="275" t="s">
        <v>273</v>
      </c>
      <c r="C668" s="9" t="s">
        <v>2301</v>
      </c>
      <c r="D668" s="9" t="s">
        <v>17</v>
      </c>
      <c r="E668" s="276"/>
      <c r="F668" s="9"/>
      <c r="G668" s="9"/>
      <c r="H668" s="9"/>
      <c r="I668" s="9"/>
      <c r="J668" s="9"/>
      <c r="K668" s="9">
        <v>1</v>
      </c>
      <c r="L668" s="275"/>
      <c r="M668" s="9"/>
      <c r="N668" s="277"/>
      <c r="O668" s="277"/>
      <c r="P668" s="278">
        <v>9</v>
      </c>
      <c r="Q668" s="279" t="s">
        <v>4</v>
      </c>
      <c r="R668" s="280"/>
      <c r="S668" s="277">
        <v>2</v>
      </c>
      <c r="T668" s="281">
        <v>3</v>
      </c>
      <c r="U668" s="9">
        <v>3</v>
      </c>
      <c r="V668" s="9">
        <v>1</v>
      </c>
      <c r="W668" s="9"/>
      <c r="X668" s="9"/>
      <c r="Y668" s="9">
        <v>3</v>
      </c>
      <c r="Z668" s="9"/>
      <c r="AA668" s="9"/>
      <c r="AB668" s="9">
        <v>1</v>
      </c>
      <c r="AC668" s="9"/>
      <c r="AD668" s="9">
        <v>1</v>
      </c>
      <c r="AE668" s="9">
        <v>1</v>
      </c>
      <c r="AF668" s="9"/>
      <c r="AG668" s="9"/>
      <c r="AH668" s="9"/>
      <c r="AI668" s="282"/>
      <c r="AJ668" s="31" t="s">
        <v>835</v>
      </c>
      <c r="AK668" s="275"/>
      <c r="AL668" s="280"/>
    </row>
    <row r="669" spans="1:38" x14ac:dyDescent="0.25">
      <c r="A669" s="31" t="s">
        <v>2222</v>
      </c>
      <c r="B669" s="275" t="s">
        <v>321</v>
      </c>
      <c r="C669" s="9" t="s">
        <v>2304</v>
      </c>
      <c r="D669" s="9" t="s">
        <v>17</v>
      </c>
      <c r="E669" s="276"/>
      <c r="F669" s="9"/>
      <c r="G669" s="9"/>
      <c r="H669" s="9"/>
      <c r="I669" s="9"/>
      <c r="J669" s="9"/>
      <c r="K669" s="9">
        <v>1</v>
      </c>
      <c r="L669" s="275"/>
      <c r="M669" s="9"/>
      <c r="N669" s="277"/>
      <c r="O669" s="277"/>
      <c r="P669" s="278">
        <v>18</v>
      </c>
      <c r="Q669" s="279" t="s">
        <v>4</v>
      </c>
      <c r="R669" s="280"/>
      <c r="S669" s="277"/>
      <c r="T669" s="281"/>
      <c r="U669" s="9"/>
      <c r="V669" s="9">
        <v>3</v>
      </c>
      <c r="W669" s="9">
        <v>3</v>
      </c>
      <c r="X669" s="9"/>
      <c r="Y669" s="9">
        <v>1</v>
      </c>
      <c r="Z669" s="9"/>
      <c r="AA669" s="9"/>
      <c r="AB669" s="9"/>
      <c r="AC669" s="9"/>
      <c r="AD669" s="9"/>
      <c r="AE669" s="9"/>
      <c r="AF669" s="9"/>
      <c r="AG669" s="9">
        <v>3</v>
      </c>
      <c r="AH669" s="9"/>
      <c r="AI669" s="282"/>
      <c r="AJ669" s="31" t="s">
        <v>801</v>
      </c>
      <c r="AK669" s="275"/>
      <c r="AL669" s="280"/>
    </row>
    <row r="670" spans="1:38" ht="30" x14ac:dyDescent="0.25">
      <c r="A670" s="31" t="s">
        <v>728</v>
      </c>
      <c r="B670" s="275" t="s">
        <v>331</v>
      </c>
      <c r="C670" s="9" t="s">
        <v>1167</v>
      </c>
      <c r="D670" s="9"/>
      <c r="E670" s="276"/>
      <c r="F670" s="9"/>
      <c r="G670" s="9"/>
      <c r="H670" s="9"/>
      <c r="I670" s="9"/>
      <c r="J670" s="9"/>
      <c r="K670" s="9"/>
      <c r="L670" s="275"/>
      <c r="M670" s="9"/>
      <c r="N670" s="277"/>
      <c r="O670" s="277"/>
      <c r="P670" s="278"/>
      <c r="Q670" s="279">
        <v>46310</v>
      </c>
      <c r="R670" s="280"/>
      <c r="S670" s="277"/>
      <c r="T670" s="281"/>
      <c r="U670" s="9"/>
      <c r="V670" s="9"/>
      <c r="W670" s="9"/>
      <c r="X670" s="9"/>
      <c r="Y670" s="9"/>
      <c r="Z670" s="9"/>
      <c r="AA670" s="9"/>
      <c r="AB670" s="9"/>
      <c r="AC670" s="9"/>
      <c r="AD670" s="9"/>
      <c r="AE670" s="9"/>
      <c r="AF670" s="9"/>
      <c r="AG670" s="9"/>
      <c r="AH670" s="9"/>
      <c r="AI670" s="282"/>
      <c r="AJ670" s="31" t="s">
        <v>893</v>
      </c>
      <c r="AK670" s="275"/>
      <c r="AL670" s="280"/>
    </row>
    <row r="671" spans="1:38" ht="30" x14ac:dyDescent="0.25">
      <c r="A671" s="31" t="s">
        <v>1263</v>
      </c>
      <c r="B671" s="275" t="s">
        <v>946</v>
      </c>
      <c r="C671" s="9" t="s">
        <v>1168</v>
      </c>
      <c r="D671" s="9"/>
      <c r="E671" s="276"/>
      <c r="F671" s="9"/>
      <c r="G671" s="9"/>
      <c r="H671" s="9"/>
      <c r="I671" s="9"/>
      <c r="J671" s="9"/>
      <c r="K671" s="9"/>
      <c r="L671" s="275"/>
      <c r="M671" s="9"/>
      <c r="N671" s="277"/>
      <c r="O671" s="277"/>
      <c r="P671" s="278"/>
      <c r="Q671" s="279">
        <v>46310</v>
      </c>
      <c r="R671" s="280"/>
      <c r="S671" s="277"/>
      <c r="T671" s="281"/>
      <c r="U671" s="9"/>
      <c r="V671" s="9"/>
      <c r="W671" s="9"/>
      <c r="X671" s="9"/>
      <c r="Y671" s="9"/>
      <c r="Z671" s="9"/>
      <c r="AA671" s="9"/>
      <c r="AB671" s="9"/>
      <c r="AC671" s="9"/>
      <c r="AD671" s="9"/>
      <c r="AE671" s="9"/>
      <c r="AF671" s="9"/>
      <c r="AG671" s="9"/>
      <c r="AH671" s="9"/>
      <c r="AI671" s="282"/>
      <c r="AJ671" s="31" t="s">
        <v>893</v>
      </c>
      <c r="AK671" s="275"/>
      <c r="AL671" s="280"/>
    </row>
    <row r="672" spans="1:38" x14ac:dyDescent="0.25">
      <c r="A672" s="31" t="s">
        <v>1750</v>
      </c>
      <c r="B672" s="275" t="s">
        <v>321</v>
      </c>
      <c r="C672" s="9" t="s">
        <v>1987</v>
      </c>
      <c r="D672" s="9" t="s">
        <v>15</v>
      </c>
      <c r="E672" s="276"/>
      <c r="F672" s="9"/>
      <c r="G672" s="9"/>
      <c r="H672" s="9"/>
      <c r="I672" s="9">
        <v>6</v>
      </c>
      <c r="J672" s="9"/>
      <c r="K672" s="9"/>
      <c r="L672" s="275"/>
      <c r="M672" s="9"/>
      <c r="N672" s="277"/>
      <c r="O672" s="277"/>
      <c r="P672" s="278">
        <v>2</v>
      </c>
      <c r="Q672" s="279" t="s">
        <v>4</v>
      </c>
      <c r="R672" s="280"/>
      <c r="S672" s="277"/>
      <c r="T672" s="281">
        <v>2</v>
      </c>
      <c r="U672" s="9">
        <v>2</v>
      </c>
      <c r="V672" s="9"/>
      <c r="W672" s="9"/>
      <c r="X672" s="9"/>
      <c r="Y672" s="9"/>
      <c r="Z672" s="9"/>
      <c r="AA672" s="9"/>
      <c r="AB672" s="9"/>
      <c r="AC672" s="9"/>
      <c r="AD672" s="9"/>
      <c r="AE672" s="9"/>
      <c r="AF672" s="9"/>
      <c r="AG672" s="9"/>
      <c r="AH672" s="9"/>
      <c r="AI672" s="282"/>
      <c r="AJ672" s="31" t="s">
        <v>938</v>
      </c>
      <c r="AK672" s="275" t="s">
        <v>2100</v>
      </c>
      <c r="AL672" s="280" t="s">
        <v>2083</v>
      </c>
    </row>
    <row r="673" spans="1:38" ht="45" x14ac:dyDescent="0.25">
      <c r="A673" s="31" t="s">
        <v>1751</v>
      </c>
      <c r="B673" s="275" t="s">
        <v>321</v>
      </c>
      <c r="C673" s="9" t="s">
        <v>1988</v>
      </c>
      <c r="D673" s="9" t="s">
        <v>15</v>
      </c>
      <c r="E673" s="276"/>
      <c r="F673" s="9"/>
      <c r="G673" s="9"/>
      <c r="H673" s="9">
        <v>6</v>
      </c>
      <c r="I673" s="9"/>
      <c r="J673" s="9">
        <v>6</v>
      </c>
      <c r="K673" s="9">
        <v>1</v>
      </c>
      <c r="L673" s="275"/>
      <c r="M673" s="9"/>
      <c r="N673" s="277"/>
      <c r="O673" s="277"/>
      <c r="P673" s="278">
        <v>6</v>
      </c>
      <c r="Q673" s="279" t="s">
        <v>4</v>
      </c>
      <c r="R673" s="280" t="s">
        <v>265</v>
      </c>
      <c r="S673" s="277"/>
      <c r="T673" s="281">
        <v>2</v>
      </c>
      <c r="U673" s="9">
        <v>2</v>
      </c>
      <c r="V673" s="9"/>
      <c r="W673" s="9"/>
      <c r="X673" s="9"/>
      <c r="Y673" s="9"/>
      <c r="Z673" s="9"/>
      <c r="AA673" s="9"/>
      <c r="AB673" s="9"/>
      <c r="AC673" s="9"/>
      <c r="AD673" s="9"/>
      <c r="AE673" s="9"/>
      <c r="AF673" s="9"/>
      <c r="AG673" s="9"/>
      <c r="AH673" s="9">
        <v>2</v>
      </c>
      <c r="AI673" s="282"/>
      <c r="AJ673" s="31" t="s">
        <v>2105</v>
      </c>
      <c r="AK673" s="275" t="s">
        <v>797</v>
      </c>
      <c r="AL673" s="280"/>
    </row>
    <row r="674" spans="1:38" x14ac:dyDescent="0.25">
      <c r="A674" s="31" t="s">
        <v>478</v>
      </c>
      <c r="B674" s="275" t="s">
        <v>410</v>
      </c>
      <c r="C674" s="9" t="s">
        <v>479</v>
      </c>
      <c r="D674" s="9" t="s">
        <v>16</v>
      </c>
      <c r="E674" s="276"/>
      <c r="F674" s="9"/>
      <c r="G674" s="9"/>
      <c r="H674" s="9"/>
      <c r="I674" s="9"/>
      <c r="J674" s="9"/>
      <c r="K674" s="9"/>
      <c r="L674" s="275"/>
      <c r="M674" s="9"/>
      <c r="N674" s="277"/>
      <c r="O674" s="277"/>
      <c r="P674" s="278">
        <v>65</v>
      </c>
      <c r="Q674" s="279">
        <v>45839</v>
      </c>
      <c r="R674" s="280"/>
      <c r="S674" s="277"/>
      <c r="T674" s="281"/>
      <c r="U674" s="9"/>
      <c r="V674" s="9"/>
      <c r="W674" s="9">
        <v>1</v>
      </c>
      <c r="X674" s="9"/>
      <c r="Y674" s="9"/>
      <c r="Z674" s="9"/>
      <c r="AA674" s="9"/>
      <c r="AB674" s="9"/>
      <c r="AC674" s="9"/>
      <c r="AD674" s="9"/>
      <c r="AE674" s="9"/>
      <c r="AF674" s="9"/>
      <c r="AG674" s="9"/>
      <c r="AH674" s="9"/>
      <c r="AI674" s="282"/>
      <c r="AJ674" s="31" t="s">
        <v>824</v>
      </c>
      <c r="AK674" s="275"/>
      <c r="AL674" s="280"/>
    </row>
    <row r="675" spans="1:38" ht="30" x14ac:dyDescent="0.25">
      <c r="A675" s="31" t="s">
        <v>729</v>
      </c>
      <c r="B675" s="275" t="s">
        <v>964</v>
      </c>
      <c r="C675" s="9" t="s">
        <v>1169</v>
      </c>
      <c r="D675" s="9"/>
      <c r="E675" s="276"/>
      <c r="F675" s="9"/>
      <c r="G675" s="9"/>
      <c r="H675" s="9"/>
      <c r="I675" s="9"/>
      <c r="J675" s="9"/>
      <c r="K675" s="9"/>
      <c r="L675" s="275"/>
      <c r="M675" s="9"/>
      <c r="N675" s="277"/>
      <c r="O675" s="277"/>
      <c r="P675" s="278"/>
      <c r="Q675" s="279">
        <v>46418</v>
      </c>
      <c r="R675" s="280"/>
      <c r="S675" s="277"/>
      <c r="T675" s="281"/>
      <c r="U675" s="9"/>
      <c r="V675" s="9"/>
      <c r="W675" s="9"/>
      <c r="X675" s="9"/>
      <c r="Y675" s="9"/>
      <c r="Z675" s="9"/>
      <c r="AA675" s="9"/>
      <c r="AB675" s="9"/>
      <c r="AC675" s="9"/>
      <c r="AD675" s="9"/>
      <c r="AE675" s="9"/>
      <c r="AF675" s="9"/>
      <c r="AG675" s="9"/>
      <c r="AH675" s="9"/>
      <c r="AI675" s="282"/>
      <c r="AJ675" s="31" t="s">
        <v>915</v>
      </c>
      <c r="AK675" s="275"/>
      <c r="AL675" s="280"/>
    </row>
    <row r="676" spans="1:38" x14ac:dyDescent="0.25">
      <c r="A676" s="31" t="s">
        <v>1752</v>
      </c>
      <c r="B676" s="275" t="s">
        <v>345</v>
      </c>
      <c r="C676" s="9" t="s">
        <v>1989</v>
      </c>
      <c r="D676" s="9" t="s">
        <v>15</v>
      </c>
      <c r="E676" s="276"/>
      <c r="F676" s="9"/>
      <c r="G676" s="9"/>
      <c r="H676" s="9"/>
      <c r="I676" s="9">
        <v>6</v>
      </c>
      <c r="J676" s="9"/>
      <c r="K676" s="9"/>
      <c r="L676" s="275"/>
      <c r="M676" s="9"/>
      <c r="N676" s="277"/>
      <c r="O676" s="277"/>
      <c r="P676" s="278">
        <v>0</v>
      </c>
      <c r="Q676" s="279" t="s">
        <v>4</v>
      </c>
      <c r="R676" s="280"/>
      <c r="S676" s="277"/>
      <c r="T676" s="281">
        <v>2</v>
      </c>
      <c r="U676" s="9">
        <v>2</v>
      </c>
      <c r="V676" s="9"/>
      <c r="W676" s="9"/>
      <c r="X676" s="9">
        <v>2</v>
      </c>
      <c r="Y676" s="9"/>
      <c r="Z676" s="9">
        <v>2</v>
      </c>
      <c r="AA676" s="9"/>
      <c r="AB676" s="9"/>
      <c r="AC676" s="9"/>
      <c r="AD676" s="9"/>
      <c r="AE676" s="9"/>
      <c r="AF676" s="9"/>
      <c r="AG676" s="9"/>
      <c r="AH676" s="9"/>
      <c r="AI676" s="282"/>
      <c r="AJ676" s="31" t="s">
        <v>2071</v>
      </c>
      <c r="AK676" s="275"/>
      <c r="AL676" s="280"/>
    </row>
    <row r="677" spans="1:38" x14ac:dyDescent="0.25">
      <c r="A677" s="31" t="s">
        <v>1356</v>
      </c>
      <c r="B677" s="275" t="s">
        <v>310</v>
      </c>
      <c r="C677" s="9" t="s">
        <v>1485</v>
      </c>
      <c r="D677" s="9" t="s">
        <v>16</v>
      </c>
      <c r="E677" s="276"/>
      <c r="F677" s="9"/>
      <c r="G677" s="9" t="s">
        <v>19</v>
      </c>
      <c r="H677" s="9"/>
      <c r="I677" s="9"/>
      <c r="J677" s="9"/>
      <c r="K677" s="9"/>
      <c r="L677" s="275"/>
      <c r="M677" s="9"/>
      <c r="N677" s="277"/>
      <c r="O677" s="277"/>
      <c r="P677" s="278">
        <v>4</v>
      </c>
      <c r="Q677" s="279" t="s">
        <v>4</v>
      </c>
      <c r="R677" s="280"/>
      <c r="S677" s="277"/>
      <c r="T677" s="281"/>
      <c r="U677" s="9"/>
      <c r="V677" s="9">
        <v>1</v>
      </c>
      <c r="W677" s="9"/>
      <c r="X677" s="9"/>
      <c r="Y677" s="9"/>
      <c r="Z677" s="9"/>
      <c r="AA677" s="9"/>
      <c r="AB677" s="9"/>
      <c r="AC677" s="9"/>
      <c r="AD677" s="9"/>
      <c r="AE677" s="9"/>
      <c r="AF677" s="9"/>
      <c r="AG677" s="9"/>
      <c r="AH677" s="9"/>
      <c r="AI677" s="282"/>
      <c r="AJ677" s="31" t="s">
        <v>1540</v>
      </c>
      <c r="AK677" s="275" t="s">
        <v>1534</v>
      </c>
      <c r="AL677" s="280"/>
    </row>
    <row r="678" spans="1:38" x14ac:dyDescent="0.25">
      <c r="A678" s="31" t="s">
        <v>1357</v>
      </c>
      <c r="B678" s="275" t="s">
        <v>310</v>
      </c>
      <c r="C678" s="9" t="s">
        <v>1485</v>
      </c>
      <c r="D678" s="9" t="s">
        <v>16</v>
      </c>
      <c r="E678" s="276"/>
      <c r="F678" s="9"/>
      <c r="G678" s="9" t="s">
        <v>19</v>
      </c>
      <c r="H678" s="9">
        <v>20</v>
      </c>
      <c r="I678" s="9"/>
      <c r="J678" s="9"/>
      <c r="K678" s="9"/>
      <c r="L678" s="275"/>
      <c r="M678" s="9"/>
      <c r="N678" s="277"/>
      <c r="O678" s="277"/>
      <c r="P678" s="278">
        <v>4</v>
      </c>
      <c r="Q678" s="279" t="s">
        <v>4</v>
      </c>
      <c r="R678" s="280"/>
      <c r="S678" s="277"/>
      <c r="T678" s="281"/>
      <c r="U678" s="9"/>
      <c r="V678" s="9"/>
      <c r="W678" s="9"/>
      <c r="X678" s="9"/>
      <c r="Y678" s="9"/>
      <c r="Z678" s="9"/>
      <c r="AA678" s="9">
        <v>1</v>
      </c>
      <c r="AB678" s="9"/>
      <c r="AC678" s="9"/>
      <c r="AD678" s="9"/>
      <c r="AE678" s="9"/>
      <c r="AF678" s="9"/>
      <c r="AG678" s="9"/>
      <c r="AH678" s="9"/>
      <c r="AI678" s="282"/>
      <c r="AJ678" s="31" t="s">
        <v>1540</v>
      </c>
      <c r="AK678" s="275" t="s">
        <v>1534</v>
      </c>
      <c r="AL678" s="280"/>
    </row>
    <row r="679" spans="1:38" x14ac:dyDescent="0.25">
      <c r="A679" s="31" t="s">
        <v>730</v>
      </c>
      <c r="B679" s="275" t="s">
        <v>396</v>
      </c>
      <c r="C679" s="9" t="s">
        <v>1170</v>
      </c>
      <c r="D679" s="9"/>
      <c r="E679" s="276"/>
      <c r="F679" s="9"/>
      <c r="G679" s="9"/>
      <c r="H679" s="9"/>
      <c r="I679" s="9"/>
      <c r="J679" s="9"/>
      <c r="K679" s="9"/>
      <c r="L679" s="275"/>
      <c r="M679" s="9"/>
      <c r="N679" s="277"/>
      <c r="O679" s="277"/>
      <c r="P679" s="278"/>
      <c r="Q679" s="279">
        <v>45107</v>
      </c>
      <c r="R679" s="280"/>
      <c r="S679" s="277"/>
      <c r="T679" s="281"/>
      <c r="U679" s="9"/>
      <c r="V679" s="9"/>
      <c r="W679" s="9"/>
      <c r="X679" s="9"/>
      <c r="Y679" s="9"/>
      <c r="Z679" s="9"/>
      <c r="AA679" s="9"/>
      <c r="AB679" s="9"/>
      <c r="AC679" s="9"/>
      <c r="AD679" s="9"/>
      <c r="AE679" s="9"/>
      <c r="AF679" s="9"/>
      <c r="AG679" s="9"/>
      <c r="AH679" s="9"/>
      <c r="AI679" s="282"/>
      <c r="AJ679" s="31" t="s">
        <v>917</v>
      </c>
      <c r="AK679" s="275"/>
      <c r="AL679" s="280"/>
    </row>
    <row r="680" spans="1:38" ht="30" x14ac:dyDescent="0.25">
      <c r="A680" s="31" t="s">
        <v>731</v>
      </c>
      <c r="B680" s="275" t="s">
        <v>949</v>
      </c>
      <c r="C680" s="9" t="s">
        <v>1171</v>
      </c>
      <c r="D680" s="9"/>
      <c r="E680" s="276"/>
      <c r="F680" s="9"/>
      <c r="G680" s="9"/>
      <c r="H680" s="9"/>
      <c r="I680" s="9"/>
      <c r="J680" s="9"/>
      <c r="K680" s="9"/>
      <c r="L680" s="275"/>
      <c r="M680" s="9"/>
      <c r="N680" s="277"/>
      <c r="O680" s="277"/>
      <c r="P680" s="278"/>
      <c r="Q680" s="279">
        <v>45107</v>
      </c>
      <c r="R680" s="280"/>
      <c r="S680" s="277"/>
      <c r="T680" s="281"/>
      <c r="U680" s="9"/>
      <c r="V680" s="9"/>
      <c r="W680" s="9"/>
      <c r="X680" s="9"/>
      <c r="Y680" s="9"/>
      <c r="Z680" s="9"/>
      <c r="AA680" s="9"/>
      <c r="AB680" s="9"/>
      <c r="AC680" s="9"/>
      <c r="AD680" s="9"/>
      <c r="AE680" s="9"/>
      <c r="AF680" s="9"/>
      <c r="AG680" s="9"/>
      <c r="AH680" s="9"/>
      <c r="AI680" s="282"/>
      <c r="AJ680" s="31" t="s">
        <v>917</v>
      </c>
      <c r="AK680" s="275"/>
      <c r="AL680" s="280"/>
    </row>
    <row r="681" spans="1:38" ht="45" x14ac:dyDescent="0.25">
      <c r="A681" s="31" t="s">
        <v>732</v>
      </c>
      <c r="B681" s="275" t="s">
        <v>286</v>
      </c>
      <c r="C681" s="9" t="s">
        <v>1172</v>
      </c>
      <c r="D681" s="9"/>
      <c r="E681" s="276"/>
      <c r="F681" s="9"/>
      <c r="G681" s="9"/>
      <c r="H681" s="9"/>
      <c r="I681" s="9"/>
      <c r="J681" s="9"/>
      <c r="K681" s="9"/>
      <c r="L681" s="275"/>
      <c r="M681" s="9"/>
      <c r="N681" s="277"/>
      <c r="O681" s="277"/>
      <c r="P681" s="278"/>
      <c r="Q681" s="279">
        <v>44965</v>
      </c>
      <c r="R681" s="280" t="s">
        <v>265</v>
      </c>
      <c r="S681" s="277"/>
      <c r="T681" s="281"/>
      <c r="U681" s="9"/>
      <c r="V681" s="9"/>
      <c r="W681" s="9"/>
      <c r="X681" s="9"/>
      <c r="Y681" s="9"/>
      <c r="Z681" s="9"/>
      <c r="AA681" s="9"/>
      <c r="AB681" s="9"/>
      <c r="AC681" s="9"/>
      <c r="AD681" s="9"/>
      <c r="AE681" s="9"/>
      <c r="AF681" s="9"/>
      <c r="AG681" s="9"/>
      <c r="AH681" s="9"/>
      <c r="AI681" s="282"/>
      <c r="AJ681" s="31" t="s">
        <v>831</v>
      </c>
      <c r="AK681" s="275"/>
      <c r="AL681" s="280"/>
    </row>
    <row r="682" spans="1:38" ht="45" x14ac:dyDescent="0.25">
      <c r="A682" s="31" t="s">
        <v>480</v>
      </c>
      <c r="B682" s="275" t="s">
        <v>481</v>
      </c>
      <c r="C682" s="9" t="s">
        <v>482</v>
      </c>
      <c r="D682" s="9"/>
      <c r="E682" s="276"/>
      <c r="F682" s="9"/>
      <c r="G682" s="9"/>
      <c r="H682" s="9"/>
      <c r="I682" s="9"/>
      <c r="J682" s="9"/>
      <c r="K682" s="9"/>
      <c r="L682" s="275"/>
      <c r="M682" s="9"/>
      <c r="N682" s="277"/>
      <c r="O682" s="277"/>
      <c r="P682" s="278"/>
      <c r="Q682" s="279">
        <v>46191</v>
      </c>
      <c r="R682" s="280" t="s">
        <v>265</v>
      </c>
      <c r="S682" s="277"/>
      <c r="T682" s="281"/>
      <c r="U682" s="9"/>
      <c r="V682" s="9"/>
      <c r="W682" s="9"/>
      <c r="X682" s="9"/>
      <c r="Y682" s="9"/>
      <c r="Z682" s="9"/>
      <c r="AA682" s="9"/>
      <c r="AB682" s="9"/>
      <c r="AC682" s="9"/>
      <c r="AD682" s="9"/>
      <c r="AE682" s="9"/>
      <c r="AF682" s="9"/>
      <c r="AG682" s="9"/>
      <c r="AH682" s="9"/>
      <c r="AI682" s="282"/>
      <c r="AJ682" s="31" t="s">
        <v>830</v>
      </c>
      <c r="AK682" s="275"/>
      <c r="AL682" s="280"/>
    </row>
    <row r="683" spans="1:38" ht="45" x14ac:dyDescent="0.25">
      <c r="A683" s="31" t="s">
        <v>733</v>
      </c>
      <c r="B683" s="275" t="s">
        <v>286</v>
      </c>
      <c r="C683" s="9" t="s">
        <v>1173</v>
      </c>
      <c r="D683" s="9"/>
      <c r="E683" s="276"/>
      <c r="F683" s="9"/>
      <c r="G683" s="9"/>
      <c r="H683" s="9"/>
      <c r="I683" s="9"/>
      <c r="J683" s="9"/>
      <c r="K683" s="9"/>
      <c r="L683" s="275"/>
      <c r="M683" s="9"/>
      <c r="N683" s="277"/>
      <c r="O683" s="277"/>
      <c r="P683" s="278"/>
      <c r="Q683" s="279">
        <v>46326</v>
      </c>
      <c r="R683" s="280" t="s">
        <v>265</v>
      </c>
      <c r="S683" s="277"/>
      <c r="T683" s="281"/>
      <c r="U683" s="9"/>
      <c r="V683" s="9"/>
      <c r="W683" s="9"/>
      <c r="X683" s="9"/>
      <c r="Y683" s="9"/>
      <c r="Z683" s="9"/>
      <c r="AA683" s="9"/>
      <c r="AB683" s="9"/>
      <c r="AC683" s="9"/>
      <c r="AD683" s="9"/>
      <c r="AE683" s="9"/>
      <c r="AF683" s="9"/>
      <c r="AG683" s="9"/>
      <c r="AH683" s="9"/>
      <c r="AI683" s="282"/>
      <c r="AJ683" s="31" t="s">
        <v>869</v>
      </c>
      <c r="AK683" s="275"/>
      <c r="AL683" s="280"/>
    </row>
    <row r="684" spans="1:38" ht="60" x14ac:dyDescent="0.25">
      <c r="A684" s="31" t="s">
        <v>734</v>
      </c>
      <c r="B684" s="275" t="s">
        <v>486</v>
      </c>
      <c r="C684" s="9" t="s">
        <v>1174</v>
      </c>
      <c r="D684" s="9"/>
      <c r="E684" s="276"/>
      <c r="F684" s="9"/>
      <c r="G684" s="9"/>
      <c r="H684" s="9"/>
      <c r="I684" s="9"/>
      <c r="J684" s="9"/>
      <c r="K684" s="9"/>
      <c r="L684" s="275"/>
      <c r="M684" s="9"/>
      <c r="N684" s="277"/>
      <c r="O684" s="277"/>
      <c r="P684" s="278"/>
      <c r="Q684" s="279">
        <v>44965</v>
      </c>
      <c r="R684" s="280" t="s">
        <v>265</v>
      </c>
      <c r="S684" s="277"/>
      <c r="T684" s="281"/>
      <c r="U684" s="9"/>
      <c r="V684" s="9"/>
      <c r="W684" s="9"/>
      <c r="X684" s="9"/>
      <c r="Y684" s="9"/>
      <c r="Z684" s="9"/>
      <c r="AA684" s="9"/>
      <c r="AB684" s="9"/>
      <c r="AC684" s="9"/>
      <c r="AD684" s="9"/>
      <c r="AE684" s="9"/>
      <c r="AF684" s="9"/>
      <c r="AG684" s="9"/>
      <c r="AH684" s="9"/>
      <c r="AI684" s="282"/>
      <c r="AJ684" s="31" t="s">
        <v>831</v>
      </c>
      <c r="AK684" s="275"/>
      <c r="AL684" s="280"/>
    </row>
    <row r="685" spans="1:38" ht="30" x14ac:dyDescent="0.25">
      <c r="A685" s="31" t="s">
        <v>2223</v>
      </c>
      <c r="B685" s="275" t="s">
        <v>410</v>
      </c>
      <c r="C685" s="9" t="s">
        <v>2305</v>
      </c>
      <c r="D685" s="9" t="s">
        <v>45</v>
      </c>
      <c r="E685" s="276"/>
      <c r="F685" s="9"/>
      <c r="G685" s="9"/>
      <c r="H685" s="9"/>
      <c r="I685" s="9"/>
      <c r="J685" s="9"/>
      <c r="K685" s="9"/>
      <c r="L685" s="275"/>
      <c r="M685" s="9"/>
      <c r="N685" s="277"/>
      <c r="O685" s="277"/>
      <c r="P685" s="278">
        <v>0</v>
      </c>
      <c r="Q685" s="279" t="s">
        <v>4</v>
      </c>
      <c r="R685" s="280"/>
      <c r="S685" s="277"/>
      <c r="T685" s="281">
        <v>1</v>
      </c>
      <c r="U685" s="9">
        <v>1</v>
      </c>
      <c r="V685" s="9"/>
      <c r="W685" s="9"/>
      <c r="X685" s="9"/>
      <c r="Y685" s="9"/>
      <c r="Z685" s="9"/>
      <c r="AA685" s="9"/>
      <c r="AB685" s="9"/>
      <c r="AC685" s="9"/>
      <c r="AD685" s="9"/>
      <c r="AE685" s="9"/>
      <c r="AF685" s="9"/>
      <c r="AG685" s="9"/>
      <c r="AH685" s="9"/>
      <c r="AI685" s="282"/>
      <c r="AJ685" s="31" t="s">
        <v>915</v>
      </c>
      <c r="AK685" s="275" t="s">
        <v>2347</v>
      </c>
      <c r="AL685" s="280"/>
    </row>
    <row r="686" spans="1:38" ht="45" x14ac:dyDescent="0.25">
      <c r="A686" s="31" t="s">
        <v>735</v>
      </c>
      <c r="B686" s="275" t="s">
        <v>965</v>
      </c>
      <c r="C686" s="9" t="s">
        <v>1175</v>
      </c>
      <c r="D686" s="9"/>
      <c r="E686" s="276"/>
      <c r="F686" s="9"/>
      <c r="G686" s="9"/>
      <c r="H686" s="9"/>
      <c r="I686" s="9"/>
      <c r="J686" s="9"/>
      <c r="K686" s="9"/>
      <c r="L686" s="275"/>
      <c r="M686" s="9"/>
      <c r="N686" s="277"/>
      <c r="O686" s="277"/>
      <c r="P686" s="278"/>
      <c r="Q686" s="279">
        <v>44985</v>
      </c>
      <c r="R686" s="280"/>
      <c r="S686" s="277"/>
      <c r="T686" s="281"/>
      <c r="U686" s="9"/>
      <c r="V686" s="9"/>
      <c r="W686" s="9"/>
      <c r="X686" s="9"/>
      <c r="Y686" s="9"/>
      <c r="Z686" s="9"/>
      <c r="AA686" s="9"/>
      <c r="AB686" s="9"/>
      <c r="AC686" s="9"/>
      <c r="AD686" s="9"/>
      <c r="AE686" s="9"/>
      <c r="AF686" s="9"/>
      <c r="AG686" s="9"/>
      <c r="AH686" s="9"/>
      <c r="AI686" s="282"/>
      <c r="AJ686" s="31" t="s">
        <v>921</v>
      </c>
      <c r="AK686" s="275"/>
      <c r="AL686" s="280"/>
    </row>
    <row r="687" spans="1:38" ht="45" x14ac:dyDescent="0.25">
      <c r="A687" s="31" t="s">
        <v>483</v>
      </c>
      <c r="B687" s="275" t="s">
        <v>387</v>
      </c>
      <c r="C687" s="9" t="s">
        <v>484</v>
      </c>
      <c r="D687" s="9"/>
      <c r="E687" s="276"/>
      <c r="F687" s="9"/>
      <c r="G687" s="9"/>
      <c r="H687" s="9"/>
      <c r="I687" s="9"/>
      <c r="J687" s="9"/>
      <c r="K687" s="9"/>
      <c r="L687" s="275"/>
      <c r="M687" s="9"/>
      <c r="N687" s="277"/>
      <c r="O687" s="277"/>
      <c r="P687" s="278"/>
      <c r="Q687" s="279">
        <v>45740</v>
      </c>
      <c r="R687" s="280"/>
      <c r="S687" s="277"/>
      <c r="T687" s="281"/>
      <c r="U687" s="9"/>
      <c r="V687" s="9"/>
      <c r="W687" s="9"/>
      <c r="X687" s="9"/>
      <c r="Y687" s="9"/>
      <c r="Z687" s="9"/>
      <c r="AA687" s="9"/>
      <c r="AB687" s="9"/>
      <c r="AC687" s="9"/>
      <c r="AD687" s="9"/>
      <c r="AE687" s="9"/>
      <c r="AF687" s="9"/>
      <c r="AG687" s="9"/>
      <c r="AH687" s="9"/>
      <c r="AI687" s="282"/>
      <c r="AJ687" s="31" t="s">
        <v>922</v>
      </c>
      <c r="AK687" s="275"/>
      <c r="AL687" s="280"/>
    </row>
    <row r="688" spans="1:38" ht="45" x14ac:dyDescent="0.25">
      <c r="A688" s="31" t="s">
        <v>736</v>
      </c>
      <c r="B688" s="275" t="s">
        <v>949</v>
      </c>
      <c r="C688" s="9" t="s">
        <v>1177</v>
      </c>
      <c r="D688" s="9"/>
      <c r="E688" s="276"/>
      <c r="F688" s="9"/>
      <c r="G688" s="9"/>
      <c r="H688" s="9"/>
      <c r="I688" s="9"/>
      <c r="J688" s="9"/>
      <c r="K688" s="9"/>
      <c r="L688" s="275"/>
      <c r="M688" s="9"/>
      <c r="N688" s="277"/>
      <c r="O688" s="277"/>
      <c r="P688" s="278"/>
      <c r="Q688" s="279">
        <v>46326</v>
      </c>
      <c r="R688" s="280" t="s">
        <v>265</v>
      </c>
      <c r="S688" s="277"/>
      <c r="T688" s="281"/>
      <c r="U688" s="9"/>
      <c r="V688" s="9"/>
      <c r="W688" s="9"/>
      <c r="X688" s="9"/>
      <c r="Y688" s="9"/>
      <c r="Z688" s="9"/>
      <c r="AA688" s="9"/>
      <c r="AB688" s="9"/>
      <c r="AC688" s="9"/>
      <c r="AD688" s="9"/>
      <c r="AE688" s="9"/>
      <c r="AF688" s="9"/>
      <c r="AG688" s="9"/>
      <c r="AH688" s="9"/>
      <c r="AI688" s="282"/>
      <c r="AJ688" s="31" t="s">
        <v>869</v>
      </c>
      <c r="AK688" s="275"/>
      <c r="AL688" s="280"/>
    </row>
    <row r="689" spans="1:38" ht="60" x14ac:dyDescent="0.25">
      <c r="A689" s="31" t="s">
        <v>1266</v>
      </c>
      <c r="B689" s="275" t="s">
        <v>486</v>
      </c>
      <c r="C689" s="9" t="s">
        <v>1176</v>
      </c>
      <c r="D689" s="9"/>
      <c r="E689" s="276"/>
      <c r="F689" s="9"/>
      <c r="G689" s="9"/>
      <c r="H689" s="9"/>
      <c r="I689" s="9"/>
      <c r="J689" s="9"/>
      <c r="K689" s="9"/>
      <c r="L689" s="275"/>
      <c r="M689" s="9"/>
      <c r="N689" s="277"/>
      <c r="O689" s="277"/>
      <c r="P689" s="278"/>
      <c r="Q689" s="279">
        <v>44965</v>
      </c>
      <c r="R689" s="280" t="s">
        <v>265</v>
      </c>
      <c r="S689" s="277"/>
      <c r="T689" s="281"/>
      <c r="U689" s="9"/>
      <c r="V689" s="9"/>
      <c r="W689" s="9"/>
      <c r="X689" s="9"/>
      <c r="Y689" s="9"/>
      <c r="Z689" s="9"/>
      <c r="AA689" s="9"/>
      <c r="AB689" s="9"/>
      <c r="AC689" s="9"/>
      <c r="AD689" s="9"/>
      <c r="AE689" s="9"/>
      <c r="AF689" s="9"/>
      <c r="AG689" s="9"/>
      <c r="AH689" s="9"/>
      <c r="AI689" s="282"/>
      <c r="AJ689" s="31" t="s">
        <v>831</v>
      </c>
      <c r="AK689" s="275"/>
      <c r="AL689" s="280"/>
    </row>
    <row r="690" spans="1:38" ht="45" x14ac:dyDescent="0.25">
      <c r="A690" s="31" t="s">
        <v>1250</v>
      </c>
      <c r="B690" s="275" t="s">
        <v>507</v>
      </c>
      <c r="C690" s="9" t="s">
        <v>1178</v>
      </c>
      <c r="D690" s="9"/>
      <c r="E690" s="276"/>
      <c r="F690" s="9"/>
      <c r="G690" s="9"/>
      <c r="H690" s="9"/>
      <c r="I690" s="9"/>
      <c r="J690" s="9"/>
      <c r="K690" s="9"/>
      <c r="L690" s="275"/>
      <c r="M690" s="9"/>
      <c r="N690" s="277"/>
      <c r="O690" s="277"/>
      <c r="P690" s="278"/>
      <c r="Q690" s="279">
        <v>46326</v>
      </c>
      <c r="R690" s="280" t="s">
        <v>265</v>
      </c>
      <c r="S690" s="277"/>
      <c r="T690" s="281"/>
      <c r="U690" s="9"/>
      <c r="V690" s="9"/>
      <c r="W690" s="9"/>
      <c r="X690" s="9"/>
      <c r="Y690" s="9"/>
      <c r="Z690" s="9"/>
      <c r="AA690" s="9"/>
      <c r="AB690" s="9"/>
      <c r="AC690" s="9"/>
      <c r="AD690" s="9"/>
      <c r="AE690" s="9"/>
      <c r="AF690" s="9"/>
      <c r="AG690" s="9"/>
      <c r="AH690" s="9"/>
      <c r="AI690" s="282"/>
      <c r="AJ690" s="31" t="s">
        <v>869</v>
      </c>
      <c r="AK690" s="275"/>
      <c r="AL690" s="280"/>
    </row>
    <row r="691" spans="1:38" ht="45" x14ac:dyDescent="0.25">
      <c r="A691" s="31" t="s">
        <v>737</v>
      </c>
      <c r="B691" s="275" t="s">
        <v>299</v>
      </c>
      <c r="C691" s="9" t="s">
        <v>1179</v>
      </c>
      <c r="D691" s="9"/>
      <c r="E691" s="276"/>
      <c r="F691" s="9"/>
      <c r="G691" s="9"/>
      <c r="H691" s="9"/>
      <c r="I691" s="9"/>
      <c r="J691" s="9"/>
      <c r="K691" s="9"/>
      <c r="L691" s="275"/>
      <c r="M691" s="9"/>
      <c r="N691" s="277"/>
      <c r="O691" s="277"/>
      <c r="P691" s="278"/>
      <c r="Q691" s="279">
        <v>46388</v>
      </c>
      <c r="R691" s="280"/>
      <c r="S691" s="277"/>
      <c r="T691" s="281"/>
      <c r="U691" s="9"/>
      <c r="V691" s="9"/>
      <c r="W691" s="9"/>
      <c r="X691" s="9"/>
      <c r="Y691" s="9"/>
      <c r="Z691" s="9"/>
      <c r="AA691" s="9"/>
      <c r="AB691" s="9"/>
      <c r="AC691" s="9"/>
      <c r="AD691" s="9"/>
      <c r="AE691" s="9"/>
      <c r="AF691" s="9"/>
      <c r="AG691" s="9"/>
      <c r="AH691" s="9"/>
      <c r="AI691" s="282"/>
      <c r="AJ691" s="31" t="s">
        <v>923</v>
      </c>
      <c r="AK691" s="275"/>
      <c r="AL691" s="280"/>
    </row>
    <row r="692" spans="1:38" x14ac:dyDescent="0.25">
      <c r="A692" s="31" t="s">
        <v>1358</v>
      </c>
      <c r="B692" s="275" t="s">
        <v>345</v>
      </c>
      <c r="C692" s="9" t="s">
        <v>1486</v>
      </c>
      <c r="D692" s="9" t="s">
        <v>16</v>
      </c>
      <c r="E692" s="276"/>
      <c r="F692" s="9"/>
      <c r="G692" s="9"/>
      <c r="H692" s="9"/>
      <c r="I692" s="9"/>
      <c r="J692" s="9"/>
      <c r="K692" s="9"/>
      <c r="L692" s="275"/>
      <c r="M692" s="9"/>
      <c r="N692" s="277"/>
      <c r="O692" s="277"/>
      <c r="P692" s="278">
        <v>0</v>
      </c>
      <c r="Q692" s="279" t="s">
        <v>4</v>
      </c>
      <c r="R692" s="280"/>
      <c r="S692" s="277"/>
      <c r="T692" s="281">
        <v>1</v>
      </c>
      <c r="U692" s="9">
        <v>1</v>
      </c>
      <c r="V692" s="9">
        <v>1</v>
      </c>
      <c r="W692" s="9"/>
      <c r="X692" s="9"/>
      <c r="Y692" s="9">
        <v>1</v>
      </c>
      <c r="Z692" s="9"/>
      <c r="AA692" s="9"/>
      <c r="AB692" s="9"/>
      <c r="AC692" s="9"/>
      <c r="AD692" s="9"/>
      <c r="AE692" s="9"/>
      <c r="AF692" s="9"/>
      <c r="AG692" s="9"/>
      <c r="AH692" s="9"/>
      <c r="AI692" s="282"/>
      <c r="AJ692" s="31" t="s">
        <v>1528</v>
      </c>
      <c r="AK692" s="275"/>
      <c r="AL692" s="280"/>
    </row>
    <row r="693" spans="1:38" x14ac:dyDescent="0.25">
      <c r="A693" s="31" t="s">
        <v>1754</v>
      </c>
      <c r="B693" s="275" t="s">
        <v>321</v>
      </c>
      <c r="C693" s="9" t="s">
        <v>1990</v>
      </c>
      <c r="D693" s="9" t="s">
        <v>15</v>
      </c>
      <c r="E693" s="276"/>
      <c r="F693" s="9"/>
      <c r="G693" s="9"/>
      <c r="H693" s="9"/>
      <c r="I693" s="9">
        <v>20</v>
      </c>
      <c r="J693" s="9"/>
      <c r="K693" s="9"/>
      <c r="L693" s="275"/>
      <c r="M693" s="9"/>
      <c r="N693" s="277"/>
      <c r="O693" s="277"/>
      <c r="P693" s="278">
        <v>1</v>
      </c>
      <c r="Q693" s="279" t="s">
        <v>4</v>
      </c>
      <c r="R693" s="280"/>
      <c r="S693" s="277"/>
      <c r="T693" s="281"/>
      <c r="U693" s="9"/>
      <c r="V693" s="9"/>
      <c r="W693" s="9">
        <v>2</v>
      </c>
      <c r="X693" s="9"/>
      <c r="Y693" s="9"/>
      <c r="Z693" s="9"/>
      <c r="AA693" s="9"/>
      <c r="AB693" s="9"/>
      <c r="AC693" s="9"/>
      <c r="AD693" s="9"/>
      <c r="AE693" s="9"/>
      <c r="AF693" s="9"/>
      <c r="AG693" s="9"/>
      <c r="AH693" s="9"/>
      <c r="AI693" s="282"/>
      <c r="AJ693" s="31" t="s">
        <v>2121</v>
      </c>
      <c r="AK693" s="275"/>
      <c r="AL693" s="280"/>
    </row>
    <row r="694" spans="1:38" x14ac:dyDescent="0.25">
      <c r="A694" s="31" t="s">
        <v>1753</v>
      </c>
      <c r="B694" s="275" t="s">
        <v>321</v>
      </c>
      <c r="C694" s="9" t="s">
        <v>1990</v>
      </c>
      <c r="D694" s="9" t="s">
        <v>15</v>
      </c>
      <c r="E694" s="276"/>
      <c r="F694" s="9"/>
      <c r="G694" s="9"/>
      <c r="H694" s="9"/>
      <c r="I694" s="9">
        <v>6</v>
      </c>
      <c r="J694" s="9"/>
      <c r="K694" s="9"/>
      <c r="L694" s="275"/>
      <c r="M694" s="9"/>
      <c r="N694" s="277"/>
      <c r="O694" s="277"/>
      <c r="P694" s="278">
        <v>1</v>
      </c>
      <c r="Q694" s="279" t="s">
        <v>4</v>
      </c>
      <c r="R694" s="280"/>
      <c r="S694" s="277"/>
      <c r="T694" s="281"/>
      <c r="U694" s="9"/>
      <c r="V694" s="9"/>
      <c r="W694" s="9"/>
      <c r="X694" s="9"/>
      <c r="Y694" s="9"/>
      <c r="Z694" s="9"/>
      <c r="AA694" s="9">
        <v>2</v>
      </c>
      <c r="AB694" s="9"/>
      <c r="AC694" s="9"/>
      <c r="AD694" s="9"/>
      <c r="AE694" s="9"/>
      <c r="AF694" s="9"/>
      <c r="AG694" s="9"/>
      <c r="AH694" s="9"/>
      <c r="AI694" s="282"/>
      <c r="AJ694" s="31" t="s">
        <v>2121</v>
      </c>
      <c r="AK694" s="275"/>
      <c r="AL694" s="280"/>
    </row>
    <row r="695" spans="1:38" x14ac:dyDescent="0.25">
      <c r="A695" s="31" t="s">
        <v>1359</v>
      </c>
      <c r="B695" s="275" t="s">
        <v>345</v>
      </c>
      <c r="C695" s="9" t="s">
        <v>1487</v>
      </c>
      <c r="D695" s="9" t="s">
        <v>16</v>
      </c>
      <c r="E695" s="276"/>
      <c r="F695" s="9"/>
      <c r="G695" s="9"/>
      <c r="H695" s="9">
        <v>20</v>
      </c>
      <c r="I695" s="9"/>
      <c r="J695" s="9"/>
      <c r="K695" s="9">
        <v>2</v>
      </c>
      <c r="L695" s="275"/>
      <c r="M695" s="9"/>
      <c r="N695" s="277"/>
      <c r="O695" s="277"/>
      <c r="P695" s="278">
        <v>20</v>
      </c>
      <c r="Q695" s="279" t="s">
        <v>4</v>
      </c>
      <c r="R695" s="280"/>
      <c r="S695" s="277"/>
      <c r="T695" s="281">
        <v>1</v>
      </c>
      <c r="U695" s="9">
        <v>1</v>
      </c>
      <c r="V695" s="9"/>
      <c r="W695" s="9"/>
      <c r="X695" s="9"/>
      <c r="Y695" s="9"/>
      <c r="Z695" s="9"/>
      <c r="AA695" s="9"/>
      <c r="AB695" s="9"/>
      <c r="AC695" s="9"/>
      <c r="AD695" s="9"/>
      <c r="AE695" s="9"/>
      <c r="AF695" s="9"/>
      <c r="AG695" s="9"/>
      <c r="AH695" s="9"/>
      <c r="AI695" s="282"/>
      <c r="AJ695" s="31" t="s">
        <v>1544</v>
      </c>
      <c r="AK695" s="275" t="s">
        <v>1546</v>
      </c>
      <c r="AL695" s="280"/>
    </row>
    <row r="696" spans="1:38" x14ac:dyDescent="0.25">
      <c r="A696" s="31" t="s">
        <v>1360</v>
      </c>
      <c r="B696" s="275" t="s">
        <v>345</v>
      </c>
      <c r="C696" s="9" t="s">
        <v>1487</v>
      </c>
      <c r="D696" s="9" t="s">
        <v>16</v>
      </c>
      <c r="E696" s="276"/>
      <c r="F696" s="9"/>
      <c r="G696" s="9"/>
      <c r="H696" s="9">
        <v>20</v>
      </c>
      <c r="I696" s="9"/>
      <c r="J696" s="9"/>
      <c r="K696" s="9">
        <v>1</v>
      </c>
      <c r="L696" s="275"/>
      <c r="M696" s="9"/>
      <c r="N696" s="277"/>
      <c r="O696" s="277"/>
      <c r="P696" s="278">
        <v>20</v>
      </c>
      <c r="Q696" s="279" t="s">
        <v>4</v>
      </c>
      <c r="R696" s="280"/>
      <c r="S696" s="277"/>
      <c r="T696" s="281">
        <v>1</v>
      </c>
      <c r="U696" s="9">
        <v>1</v>
      </c>
      <c r="V696" s="9"/>
      <c r="W696" s="9"/>
      <c r="X696" s="9"/>
      <c r="Y696" s="9"/>
      <c r="Z696" s="9"/>
      <c r="AA696" s="9"/>
      <c r="AB696" s="9"/>
      <c r="AC696" s="9"/>
      <c r="AD696" s="9"/>
      <c r="AE696" s="9"/>
      <c r="AF696" s="9"/>
      <c r="AG696" s="9"/>
      <c r="AH696" s="9"/>
      <c r="AI696" s="282"/>
      <c r="AJ696" s="31" t="s">
        <v>1544</v>
      </c>
      <c r="AK696" s="275" t="s">
        <v>1546</v>
      </c>
      <c r="AL696" s="280"/>
    </row>
    <row r="697" spans="1:38" x14ac:dyDescent="0.25">
      <c r="A697" s="31" t="s">
        <v>1755</v>
      </c>
      <c r="B697" s="275" t="s">
        <v>307</v>
      </c>
      <c r="C697" s="9" t="s">
        <v>1991</v>
      </c>
      <c r="D697" s="9" t="s">
        <v>15</v>
      </c>
      <c r="E697" s="276"/>
      <c r="F697" s="9"/>
      <c r="G697" s="9"/>
      <c r="H697" s="9"/>
      <c r="I697" s="9"/>
      <c r="J697" s="9"/>
      <c r="K697" s="9"/>
      <c r="L697" s="275"/>
      <c r="M697" s="9"/>
      <c r="N697" s="277"/>
      <c r="O697" s="277"/>
      <c r="P697" s="278">
        <v>0</v>
      </c>
      <c r="Q697" s="279" t="s">
        <v>4</v>
      </c>
      <c r="R697" s="280"/>
      <c r="S697" s="277"/>
      <c r="T697" s="281"/>
      <c r="U697" s="9"/>
      <c r="V697" s="9">
        <v>2</v>
      </c>
      <c r="W697" s="9">
        <v>2</v>
      </c>
      <c r="X697" s="9"/>
      <c r="Y697" s="9">
        <v>2</v>
      </c>
      <c r="Z697" s="9"/>
      <c r="AA697" s="9"/>
      <c r="AB697" s="9">
        <v>2</v>
      </c>
      <c r="AC697" s="9"/>
      <c r="AD697" s="9">
        <v>2</v>
      </c>
      <c r="AE697" s="9"/>
      <c r="AF697" s="9"/>
      <c r="AG697" s="9"/>
      <c r="AH697" s="9"/>
      <c r="AI697" s="282"/>
      <c r="AJ697" s="31" t="s">
        <v>2065</v>
      </c>
      <c r="AK697" s="275"/>
      <c r="AL697" s="280"/>
    </row>
    <row r="698" spans="1:38" x14ac:dyDescent="0.25">
      <c r="A698" s="31" t="s">
        <v>1756</v>
      </c>
      <c r="B698" s="275" t="s">
        <v>307</v>
      </c>
      <c r="C698" s="9" t="s">
        <v>1992</v>
      </c>
      <c r="D698" s="9" t="s">
        <v>15</v>
      </c>
      <c r="E698" s="276"/>
      <c r="F698" s="9"/>
      <c r="G698" s="9"/>
      <c r="H698" s="9"/>
      <c r="I698" s="9"/>
      <c r="J698" s="9"/>
      <c r="K698" s="9"/>
      <c r="L698" s="275"/>
      <c r="M698" s="9"/>
      <c r="N698" s="277"/>
      <c r="O698" s="277"/>
      <c r="P698" s="278">
        <v>3</v>
      </c>
      <c r="Q698" s="279" t="s">
        <v>4</v>
      </c>
      <c r="R698" s="280"/>
      <c r="S698" s="277"/>
      <c r="T698" s="281"/>
      <c r="U698" s="9"/>
      <c r="V698" s="9"/>
      <c r="W698" s="9"/>
      <c r="X698" s="9"/>
      <c r="Y698" s="9">
        <v>2</v>
      </c>
      <c r="Z698" s="9"/>
      <c r="AA698" s="9"/>
      <c r="AB698" s="9"/>
      <c r="AC698" s="9"/>
      <c r="AD698" s="9"/>
      <c r="AE698" s="9"/>
      <c r="AF698" s="9"/>
      <c r="AG698" s="9"/>
      <c r="AH698" s="9"/>
      <c r="AI698" s="282"/>
      <c r="AJ698" s="31" t="s">
        <v>903</v>
      </c>
      <c r="AK698" s="275"/>
      <c r="AL698" s="280"/>
    </row>
    <row r="699" spans="1:38" x14ac:dyDescent="0.25">
      <c r="A699" s="31" t="s">
        <v>1361</v>
      </c>
      <c r="B699" s="275" t="s">
        <v>345</v>
      </c>
      <c r="C699" s="9" t="s">
        <v>1488</v>
      </c>
      <c r="D699" s="9" t="s">
        <v>16</v>
      </c>
      <c r="E699" s="276"/>
      <c r="F699" s="9"/>
      <c r="G699" s="9"/>
      <c r="H699" s="9"/>
      <c r="I699" s="9"/>
      <c r="J699" s="9"/>
      <c r="K699" s="9"/>
      <c r="L699" s="275"/>
      <c r="M699" s="9"/>
      <c r="N699" s="277"/>
      <c r="O699" s="277"/>
      <c r="P699" s="278">
        <v>0</v>
      </c>
      <c r="Q699" s="279" t="s">
        <v>4</v>
      </c>
      <c r="R699" s="280"/>
      <c r="S699" s="277"/>
      <c r="T699" s="281"/>
      <c r="U699" s="9"/>
      <c r="V699" s="9"/>
      <c r="W699" s="9"/>
      <c r="X699" s="9"/>
      <c r="Y699" s="9">
        <v>1</v>
      </c>
      <c r="Z699" s="9"/>
      <c r="AA699" s="9">
        <v>1</v>
      </c>
      <c r="AB699" s="9"/>
      <c r="AC699" s="9"/>
      <c r="AD699" s="9"/>
      <c r="AE699" s="9"/>
      <c r="AF699" s="9"/>
      <c r="AG699" s="9"/>
      <c r="AH699" s="9"/>
      <c r="AI699" s="282"/>
      <c r="AJ699" s="31" t="s">
        <v>1528</v>
      </c>
      <c r="AK699" s="275" t="s">
        <v>1536</v>
      </c>
      <c r="AL699" s="280"/>
    </row>
    <row r="700" spans="1:38" x14ac:dyDescent="0.25">
      <c r="A700" s="31" t="s">
        <v>1362</v>
      </c>
      <c r="B700" s="275" t="s">
        <v>321</v>
      </c>
      <c r="C700" s="9" t="s">
        <v>1489</v>
      </c>
      <c r="D700" s="9" t="s">
        <v>16</v>
      </c>
      <c r="E700" s="276"/>
      <c r="F700" s="9"/>
      <c r="G700" s="9"/>
      <c r="H700" s="9"/>
      <c r="I700" s="9"/>
      <c r="J700" s="9"/>
      <c r="K700" s="9"/>
      <c r="L700" s="275"/>
      <c r="M700" s="9"/>
      <c r="N700" s="277"/>
      <c r="O700" s="277"/>
      <c r="P700" s="278">
        <v>0</v>
      </c>
      <c r="Q700" s="279" t="s">
        <v>4</v>
      </c>
      <c r="R700" s="280"/>
      <c r="S700" s="277"/>
      <c r="T700" s="281"/>
      <c r="U700" s="9"/>
      <c r="V700" s="9"/>
      <c r="W700" s="9">
        <v>1</v>
      </c>
      <c r="X700" s="9"/>
      <c r="Y700" s="9"/>
      <c r="Z700" s="9"/>
      <c r="AA700" s="9"/>
      <c r="AB700" s="9"/>
      <c r="AC700" s="9"/>
      <c r="AD700" s="9"/>
      <c r="AE700" s="9"/>
      <c r="AF700" s="9"/>
      <c r="AG700" s="9"/>
      <c r="AH700" s="9"/>
      <c r="AI700" s="282"/>
      <c r="AJ700" s="31" t="s">
        <v>1560</v>
      </c>
      <c r="AK700" s="275"/>
      <c r="AL700" s="280"/>
    </row>
    <row r="701" spans="1:38" x14ac:dyDescent="0.25">
      <c r="A701" s="31" t="s">
        <v>1363</v>
      </c>
      <c r="B701" s="275" t="s">
        <v>310</v>
      </c>
      <c r="C701" s="9" t="s">
        <v>1490</v>
      </c>
      <c r="D701" s="9" t="s">
        <v>16</v>
      </c>
      <c r="E701" s="276"/>
      <c r="F701" s="9"/>
      <c r="G701" s="9"/>
      <c r="H701" s="9">
        <v>20</v>
      </c>
      <c r="I701" s="9"/>
      <c r="J701" s="9"/>
      <c r="K701" s="9">
        <v>1</v>
      </c>
      <c r="L701" s="275"/>
      <c r="M701" s="9"/>
      <c r="N701" s="277"/>
      <c r="O701" s="277"/>
      <c r="P701" s="278">
        <v>11</v>
      </c>
      <c r="Q701" s="279" t="s">
        <v>4</v>
      </c>
      <c r="R701" s="280"/>
      <c r="S701" s="277"/>
      <c r="T701" s="281">
        <v>1</v>
      </c>
      <c r="U701" s="9">
        <v>1</v>
      </c>
      <c r="V701" s="9"/>
      <c r="W701" s="9"/>
      <c r="X701" s="9"/>
      <c r="Y701" s="9"/>
      <c r="Z701" s="9"/>
      <c r="AA701" s="9"/>
      <c r="AB701" s="9"/>
      <c r="AC701" s="9"/>
      <c r="AD701" s="9"/>
      <c r="AE701" s="9"/>
      <c r="AF701" s="9"/>
      <c r="AG701" s="9"/>
      <c r="AH701" s="9"/>
      <c r="AI701" s="282"/>
      <c r="AJ701" s="31" t="s">
        <v>1528</v>
      </c>
      <c r="AK701" s="275" t="s">
        <v>1546</v>
      </c>
      <c r="AL701" s="280"/>
    </row>
    <row r="702" spans="1:38" x14ac:dyDescent="0.25">
      <c r="A702" s="31" t="s">
        <v>1364</v>
      </c>
      <c r="B702" s="275" t="s">
        <v>310</v>
      </c>
      <c r="C702" s="9" t="s">
        <v>1490</v>
      </c>
      <c r="D702" s="9" t="s">
        <v>16</v>
      </c>
      <c r="E702" s="276"/>
      <c r="F702" s="9"/>
      <c r="G702" s="9"/>
      <c r="H702" s="9">
        <v>20</v>
      </c>
      <c r="I702" s="9"/>
      <c r="J702" s="9"/>
      <c r="K702" s="9">
        <v>2</v>
      </c>
      <c r="L702" s="275"/>
      <c r="M702" s="9"/>
      <c r="N702" s="277"/>
      <c r="O702" s="277"/>
      <c r="P702" s="278">
        <v>18</v>
      </c>
      <c r="Q702" s="279" t="s">
        <v>4</v>
      </c>
      <c r="R702" s="280"/>
      <c r="S702" s="277"/>
      <c r="T702" s="281">
        <v>1</v>
      </c>
      <c r="U702" s="9">
        <v>1</v>
      </c>
      <c r="V702" s="9"/>
      <c r="W702" s="9"/>
      <c r="X702" s="9"/>
      <c r="Y702" s="9"/>
      <c r="Z702" s="9"/>
      <c r="AA702" s="9"/>
      <c r="AB702" s="9"/>
      <c r="AC702" s="9"/>
      <c r="AD702" s="9"/>
      <c r="AE702" s="9"/>
      <c r="AF702" s="9"/>
      <c r="AG702" s="9"/>
      <c r="AH702" s="9"/>
      <c r="AI702" s="282"/>
      <c r="AJ702" s="31" t="s">
        <v>1528</v>
      </c>
      <c r="AK702" s="275" t="s">
        <v>1546</v>
      </c>
      <c r="AL702" s="280"/>
    </row>
    <row r="703" spans="1:38" x14ac:dyDescent="0.25">
      <c r="A703" s="31" t="s">
        <v>1365</v>
      </c>
      <c r="B703" s="275" t="s">
        <v>307</v>
      </c>
      <c r="C703" s="9" t="s">
        <v>1492</v>
      </c>
      <c r="D703" s="9" t="s">
        <v>16</v>
      </c>
      <c r="E703" s="276"/>
      <c r="F703" s="9"/>
      <c r="G703" s="9"/>
      <c r="H703" s="9"/>
      <c r="I703" s="9"/>
      <c r="J703" s="9"/>
      <c r="K703" s="9"/>
      <c r="L703" s="275"/>
      <c r="M703" s="9"/>
      <c r="N703" s="277"/>
      <c r="O703" s="277"/>
      <c r="P703" s="278">
        <v>0</v>
      </c>
      <c r="Q703" s="279" t="s">
        <v>4</v>
      </c>
      <c r="R703" s="280"/>
      <c r="S703" s="277"/>
      <c r="T703" s="281"/>
      <c r="U703" s="9"/>
      <c r="V703" s="9"/>
      <c r="W703" s="9">
        <v>1</v>
      </c>
      <c r="X703" s="9"/>
      <c r="Y703" s="9"/>
      <c r="Z703" s="9"/>
      <c r="AA703" s="9"/>
      <c r="AB703" s="9"/>
      <c r="AC703" s="9"/>
      <c r="AD703" s="9"/>
      <c r="AE703" s="9"/>
      <c r="AF703" s="9"/>
      <c r="AG703" s="9"/>
      <c r="AH703" s="9"/>
      <c r="AI703" s="282"/>
      <c r="AJ703" s="31" t="s">
        <v>861</v>
      </c>
      <c r="AK703" s="275" t="s">
        <v>1554</v>
      </c>
      <c r="AL703" s="280"/>
    </row>
    <row r="704" spans="1:38" ht="60" x14ac:dyDescent="0.25">
      <c r="A704" s="31" t="s">
        <v>485</v>
      </c>
      <c r="B704" s="275" t="s">
        <v>486</v>
      </c>
      <c r="C704" s="9" t="s">
        <v>487</v>
      </c>
      <c r="D704" s="9" t="s">
        <v>16</v>
      </c>
      <c r="E704" s="276"/>
      <c r="F704" s="9"/>
      <c r="G704" s="9"/>
      <c r="H704" s="9"/>
      <c r="I704" s="9"/>
      <c r="J704" s="9"/>
      <c r="K704" s="9"/>
      <c r="L704" s="275"/>
      <c r="M704" s="9"/>
      <c r="N704" s="277"/>
      <c r="O704" s="277"/>
      <c r="P704" s="278"/>
      <c r="Q704" s="279">
        <v>44986</v>
      </c>
      <c r="R704" s="280"/>
      <c r="S704" s="277"/>
      <c r="T704" s="281"/>
      <c r="U704" s="9"/>
      <c r="V704" s="9"/>
      <c r="W704" s="9"/>
      <c r="X704" s="9"/>
      <c r="Y704" s="9"/>
      <c r="Z704" s="9"/>
      <c r="AA704" s="9"/>
      <c r="AB704" s="9"/>
      <c r="AC704" s="9"/>
      <c r="AD704" s="9"/>
      <c r="AE704" s="9"/>
      <c r="AF704" s="9"/>
      <c r="AG704" s="9"/>
      <c r="AH704" s="9"/>
      <c r="AI704" s="282"/>
      <c r="AJ704" s="31" t="s">
        <v>924</v>
      </c>
      <c r="AK704" s="275"/>
      <c r="AL704" s="280"/>
    </row>
    <row r="705" spans="1:38" x14ac:dyDescent="0.25">
      <c r="A705" s="31" t="s">
        <v>2371</v>
      </c>
      <c r="B705" s="275" t="s">
        <v>273</v>
      </c>
      <c r="C705" s="9" t="s">
        <v>1491</v>
      </c>
      <c r="D705" s="9" t="s">
        <v>16</v>
      </c>
      <c r="E705" s="276"/>
      <c r="F705" s="9"/>
      <c r="G705" s="9"/>
      <c r="H705" s="9"/>
      <c r="I705" s="9"/>
      <c r="J705" s="9"/>
      <c r="K705" s="9"/>
      <c r="L705" s="275"/>
      <c r="M705" s="9"/>
      <c r="N705" s="277"/>
      <c r="O705" s="277"/>
      <c r="P705" s="278">
        <v>0</v>
      </c>
      <c r="Q705" s="279" t="s">
        <v>4</v>
      </c>
      <c r="R705" s="280"/>
      <c r="S705" s="277"/>
      <c r="T705" s="281"/>
      <c r="U705" s="9"/>
      <c r="V705" s="9"/>
      <c r="W705" s="9">
        <v>1</v>
      </c>
      <c r="X705" s="9"/>
      <c r="Y705" s="9"/>
      <c r="Z705" s="9"/>
      <c r="AA705" s="9"/>
      <c r="AB705" s="9"/>
      <c r="AC705" s="9"/>
      <c r="AD705" s="9"/>
      <c r="AE705" s="9"/>
      <c r="AF705" s="9"/>
      <c r="AG705" s="9"/>
      <c r="AH705" s="9"/>
      <c r="AI705" s="282"/>
      <c r="AJ705" s="31" t="s">
        <v>861</v>
      </c>
      <c r="AK705" s="275" t="s">
        <v>1554</v>
      </c>
      <c r="AL705" s="280"/>
    </row>
    <row r="706" spans="1:38" ht="30" x14ac:dyDescent="0.25">
      <c r="A706" s="31" t="s">
        <v>1757</v>
      </c>
      <c r="B706" s="275" t="s">
        <v>321</v>
      </c>
      <c r="C706" s="9" t="s">
        <v>1993</v>
      </c>
      <c r="D706" s="9" t="s">
        <v>15</v>
      </c>
      <c r="E706" s="276"/>
      <c r="F706" s="9"/>
      <c r="G706" s="9"/>
      <c r="H706" s="9"/>
      <c r="I706" s="9"/>
      <c r="J706" s="9"/>
      <c r="K706" s="9"/>
      <c r="L706" s="275"/>
      <c r="M706" s="9"/>
      <c r="N706" s="277"/>
      <c r="O706" s="277"/>
      <c r="P706" s="278">
        <v>1</v>
      </c>
      <c r="Q706" s="279" t="s">
        <v>4</v>
      </c>
      <c r="R706" s="280"/>
      <c r="S706" s="277"/>
      <c r="T706" s="281">
        <v>2</v>
      </c>
      <c r="U706" s="9">
        <v>2</v>
      </c>
      <c r="V706" s="9"/>
      <c r="W706" s="9"/>
      <c r="X706" s="9"/>
      <c r="Y706" s="9"/>
      <c r="Z706" s="9"/>
      <c r="AA706" s="9"/>
      <c r="AB706" s="9"/>
      <c r="AC706" s="9"/>
      <c r="AD706" s="9"/>
      <c r="AE706" s="9"/>
      <c r="AF706" s="9"/>
      <c r="AG706" s="9"/>
      <c r="AH706" s="9"/>
      <c r="AI706" s="282"/>
      <c r="AJ706" s="31" t="s">
        <v>2111</v>
      </c>
      <c r="AK706" s="275" t="s">
        <v>2068</v>
      </c>
      <c r="AL706" s="280"/>
    </row>
    <row r="707" spans="1:38" ht="45" x14ac:dyDescent="0.25">
      <c r="A707" s="31" t="s">
        <v>738</v>
      </c>
      <c r="B707" s="275" t="s">
        <v>299</v>
      </c>
      <c r="C707" s="9" t="s">
        <v>1180</v>
      </c>
      <c r="D707" s="9"/>
      <c r="E707" s="276"/>
      <c r="F707" s="9"/>
      <c r="G707" s="9"/>
      <c r="H707" s="9"/>
      <c r="I707" s="9"/>
      <c r="J707" s="9"/>
      <c r="K707" s="9"/>
      <c r="L707" s="275"/>
      <c r="M707" s="9"/>
      <c r="N707" s="277"/>
      <c r="O707" s="277"/>
      <c r="P707" s="278"/>
      <c r="Q707" s="279">
        <v>46388</v>
      </c>
      <c r="R707" s="280"/>
      <c r="S707" s="277"/>
      <c r="T707" s="281"/>
      <c r="U707" s="9"/>
      <c r="V707" s="9"/>
      <c r="W707" s="9"/>
      <c r="X707" s="9"/>
      <c r="Y707" s="9"/>
      <c r="Z707" s="9"/>
      <c r="AA707" s="9"/>
      <c r="AB707" s="9"/>
      <c r="AC707" s="9"/>
      <c r="AD707" s="9"/>
      <c r="AE707" s="9"/>
      <c r="AF707" s="9"/>
      <c r="AG707" s="9"/>
      <c r="AH707" s="9"/>
      <c r="AI707" s="282"/>
      <c r="AJ707" s="31" t="s">
        <v>800</v>
      </c>
      <c r="AK707" s="275"/>
      <c r="AL707" s="280"/>
    </row>
    <row r="708" spans="1:38" x14ac:dyDescent="0.25">
      <c r="A708" s="31" t="s">
        <v>1758</v>
      </c>
      <c r="B708" s="275" t="s">
        <v>307</v>
      </c>
      <c r="C708" s="9" t="s">
        <v>1994</v>
      </c>
      <c r="D708" s="9" t="s">
        <v>15</v>
      </c>
      <c r="E708" s="276"/>
      <c r="F708" s="9"/>
      <c r="G708" s="9"/>
      <c r="H708" s="9"/>
      <c r="I708" s="9">
        <v>3</v>
      </c>
      <c r="J708" s="9">
        <v>3</v>
      </c>
      <c r="K708" s="9"/>
      <c r="L708" s="275"/>
      <c r="M708" s="9"/>
      <c r="N708" s="277"/>
      <c r="O708" s="277"/>
      <c r="P708" s="278">
        <v>2</v>
      </c>
      <c r="Q708" s="279" t="s">
        <v>4</v>
      </c>
      <c r="R708" s="280"/>
      <c r="S708" s="277"/>
      <c r="T708" s="281"/>
      <c r="U708" s="9"/>
      <c r="V708" s="9"/>
      <c r="W708" s="9"/>
      <c r="X708" s="9"/>
      <c r="Y708" s="9">
        <v>2</v>
      </c>
      <c r="Z708" s="9"/>
      <c r="AA708" s="9"/>
      <c r="AB708" s="9"/>
      <c r="AC708" s="9"/>
      <c r="AD708" s="9"/>
      <c r="AE708" s="9"/>
      <c r="AF708" s="9"/>
      <c r="AG708" s="9"/>
      <c r="AH708" s="9"/>
      <c r="AI708" s="282"/>
      <c r="AJ708" s="31" t="s">
        <v>897</v>
      </c>
      <c r="AK708" s="275"/>
      <c r="AL708" s="280"/>
    </row>
    <row r="709" spans="1:38" x14ac:dyDescent="0.25">
      <c r="A709" s="31" t="s">
        <v>1760</v>
      </c>
      <c r="B709" s="275" t="s">
        <v>280</v>
      </c>
      <c r="C709" s="9" t="s">
        <v>1995</v>
      </c>
      <c r="D709" s="9" t="s">
        <v>15</v>
      </c>
      <c r="E709" s="276"/>
      <c r="F709" s="9"/>
      <c r="G709" s="9"/>
      <c r="H709" s="9"/>
      <c r="I709" s="9">
        <v>20</v>
      </c>
      <c r="J709" s="9"/>
      <c r="K709" s="9"/>
      <c r="L709" s="275"/>
      <c r="M709" s="9"/>
      <c r="N709" s="277"/>
      <c r="O709" s="277"/>
      <c r="P709" s="278">
        <v>1</v>
      </c>
      <c r="Q709" s="279" t="s">
        <v>4</v>
      </c>
      <c r="R709" s="280"/>
      <c r="S709" s="277"/>
      <c r="T709" s="281"/>
      <c r="U709" s="9"/>
      <c r="V709" s="9"/>
      <c r="W709" s="9">
        <v>2</v>
      </c>
      <c r="X709" s="9"/>
      <c r="Y709" s="9"/>
      <c r="Z709" s="9"/>
      <c r="AA709" s="9"/>
      <c r="AB709" s="9"/>
      <c r="AC709" s="9"/>
      <c r="AD709" s="9"/>
      <c r="AE709" s="9"/>
      <c r="AF709" s="9"/>
      <c r="AG709" s="9"/>
      <c r="AH709" s="9"/>
      <c r="AI709" s="282"/>
      <c r="AJ709" s="31" t="s">
        <v>2121</v>
      </c>
      <c r="AK709" s="275"/>
      <c r="AL709" s="280"/>
    </row>
    <row r="710" spans="1:38" x14ac:dyDescent="0.25">
      <c r="A710" s="31" t="s">
        <v>1759</v>
      </c>
      <c r="B710" s="275" t="s">
        <v>280</v>
      </c>
      <c r="C710" s="9" t="s">
        <v>1995</v>
      </c>
      <c r="D710" s="9" t="s">
        <v>15</v>
      </c>
      <c r="E710" s="276"/>
      <c r="F710" s="9"/>
      <c r="G710" s="9"/>
      <c r="H710" s="9"/>
      <c r="I710" s="9">
        <v>6</v>
      </c>
      <c r="J710" s="9"/>
      <c r="K710" s="9"/>
      <c r="L710" s="275"/>
      <c r="M710" s="9"/>
      <c r="N710" s="277"/>
      <c r="O710" s="277"/>
      <c r="P710" s="278">
        <v>1</v>
      </c>
      <c r="Q710" s="279" t="s">
        <v>4</v>
      </c>
      <c r="R710" s="280"/>
      <c r="S710" s="277"/>
      <c r="T710" s="281"/>
      <c r="U710" s="9"/>
      <c r="V710" s="9"/>
      <c r="W710" s="9"/>
      <c r="X710" s="9"/>
      <c r="Y710" s="9"/>
      <c r="Z710" s="9"/>
      <c r="AA710" s="9">
        <v>2</v>
      </c>
      <c r="AB710" s="9"/>
      <c r="AC710" s="9"/>
      <c r="AD710" s="9"/>
      <c r="AE710" s="9"/>
      <c r="AF710" s="9"/>
      <c r="AG710" s="9"/>
      <c r="AH710" s="9"/>
      <c r="AI710" s="282"/>
      <c r="AJ710" s="31" t="s">
        <v>2121</v>
      </c>
      <c r="AK710" s="275"/>
      <c r="AL710" s="280"/>
    </row>
    <row r="711" spans="1:38" ht="30" x14ac:dyDescent="0.25">
      <c r="A711" s="31" t="s">
        <v>739</v>
      </c>
      <c r="B711" s="275" t="s">
        <v>361</v>
      </c>
      <c r="C711" s="9" t="s">
        <v>488</v>
      </c>
      <c r="D711" s="9"/>
      <c r="E711" s="276"/>
      <c r="F711" s="9"/>
      <c r="G711" s="9"/>
      <c r="H711" s="9"/>
      <c r="I711" s="9"/>
      <c r="J711" s="9"/>
      <c r="K711" s="9"/>
      <c r="L711" s="275"/>
      <c r="M711" s="9"/>
      <c r="N711" s="277"/>
      <c r="O711" s="277"/>
      <c r="P711" s="278"/>
      <c r="Q711" s="279">
        <v>45443</v>
      </c>
      <c r="R711" s="280"/>
      <c r="S711" s="277"/>
      <c r="T711" s="281"/>
      <c r="U711" s="9"/>
      <c r="V711" s="9"/>
      <c r="W711" s="9"/>
      <c r="X711" s="9"/>
      <c r="Y711" s="9"/>
      <c r="Z711" s="9"/>
      <c r="AA711" s="9"/>
      <c r="AB711" s="9"/>
      <c r="AC711" s="9"/>
      <c r="AD711" s="9"/>
      <c r="AE711" s="9"/>
      <c r="AF711" s="9"/>
      <c r="AG711" s="9"/>
      <c r="AH711" s="9"/>
      <c r="AI711" s="282"/>
      <c r="AJ711" s="31" t="s">
        <v>925</v>
      </c>
      <c r="AK711" s="275"/>
      <c r="AL711" s="280"/>
    </row>
    <row r="712" spans="1:38" x14ac:dyDescent="0.25">
      <c r="A712" s="31" t="s">
        <v>2375</v>
      </c>
      <c r="B712" s="275" t="s">
        <v>321</v>
      </c>
      <c r="C712" s="9" t="s">
        <v>1495</v>
      </c>
      <c r="D712" s="9" t="s">
        <v>16</v>
      </c>
      <c r="E712" s="276"/>
      <c r="F712" s="9"/>
      <c r="G712" s="9"/>
      <c r="H712" s="9"/>
      <c r="I712" s="9"/>
      <c r="J712" s="9"/>
      <c r="K712" s="9"/>
      <c r="L712" s="275"/>
      <c r="M712" s="9"/>
      <c r="N712" s="277"/>
      <c r="O712" s="277"/>
      <c r="P712" s="278">
        <v>0</v>
      </c>
      <c r="Q712" s="279" t="s">
        <v>4</v>
      </c>
      <c r="R712" s="280"/>
      <c r="S712" s="277"/>
      <c r="T712" s="281"/>
      <c r="U712" s="9"/>
      <c r="V712" s="9"/>
      <c r="W712" s="9">
        <v>1</v>
      </c>
      <c r="X712" s="9"/>
      <c r="Y712" s="9"/>
      <c r="Z712" s="9"/>
      <c r="AA712" s="9"/>
      <c r="AB712" s="9"/>
      <c r="AC712" s="9"/>
      <c r="AD712" s="9"/>
      <c r="AE712" s="9"/>
      <c r="AF712" s="9"/>
      <c r="AG712" s="9">
        <v>1</v>
      </c>
      <c r="AH712" s="9"/>
      <c r="AI712" s="282"/>
      <c r="AJ712" s="31" t="s">
        <v>1561</v>
      </c>
      <c r="AK712" s="275"/>
      <c r="AL712" s="280"/>
    </row>
    <row r="713" spans="1:38" x14ac:dyDescent="0.25">
      <c r="A713" s="31" t="s">
        <v>2373</v>
      </c>
      <c r="B713" s="275" t="s">
        <v>273</v>
      </c>
      <c r="C713" s="9" t="s">
        <v>1493</v>
      </c>
      <c r="D713" s="9" t="s">
        <v>16</v>
      </c>
      <c r="E713" s="276"/>
      <c r="F713" s="9"/>
      <c r="G713" s="9"/>
      <c r="H713" s="9"/>
      <c r="I713" s="9"/>
      <c r="J713" s="9"/>
      <c r="K713" s="9"/>
      <c r="L713" s="275"/>
      <c r="M713" s="9"/>
      <c r="N713" s="277"/>
      <c r="O713" s="277"/>
      <c r="P713" s="278">
        <v>0</v>
      </c>
      <c r="Q713" s="279" t="s">
        <v>4</v>
      </c>
      <c r="R713" s="280"/>
      <c r="S713" s="277"/>
      <c r="T713" s="281"/>
      <c r="U713" s="9"/>
      <c r="V713" s="9"/>
      <c r="W713" s="9">
        <v>1</v>
      </c>
      <c r="X713" s="9"/>
      <c r="Y713" s="9"/>
      <c r="Z713" s="9"/>
      <c r="AA713" s="9"/>
      <c r="AB713" s="9"/>
      <c r="AC713" s="9"/>
      <c r="AD713" s="9"/>
      <c r="AE713" s="9"/>
      <c r="AF713" s="9"/>
      <c r="AG713" s="9">
        <v>1</v>
      </c>
      <c r="AH713" s="9"/>
      <c r="AI713" s="282"/>
      <c r="AJ713" s="31" t="s">
        <v>1561</v>
      </c>
      <c r="AK713" s="275"/>
      <c r="AL713" s="280"/>
    </row>
    <row r="714" spans="1:38" x14ac:dyDescent="0.25">
      <c r="A714" s="31" t="s">
        <v>2374</v>
      </c>
      <c r="B714" s="275" t="s">
        <v>310</v>
      </c>
      <c r="C714" s="9" t="s">
        <v>1494</v>
      </c>
      <c r="D714" s="9" t="s">
        <v>16</v>
      </c>
      <c r="E714" s="276"/>
      <c r="F714" s="9"/>
      <c r="G714" s="9"/>
      <c r="H714" s="9"/>
      <c r="I714" s="9"/>
      <c r="J714" s="9"/>
      <c r="K714" s="9"/>
      <c r="L714" s="275"/>
      <c r="M714" s="9"/>
      <c r="N714" s="277"/>
      <c r="O714" s="277"/>
      <c r="P714" s="278">
        <v>0</v>
      </c>
      <c r="Q714" s="279" t="s">
        <v>4</v>
      </c>
      <c r="R714" s="280"/>
      <c r="S714" s="277"/>
      <c r="T714" s="281"/>
      <c r="U714" s="9"/>
      <c r="V714" s="9"/>
      <c r="W714" s="9">
        <v>1</v>
      </c>
      <c r="X714" s="9"/>
      <c r="Y714" s="9"/>
      <c r="Z714" s="9"/>
      <c r="AA714" s="9"/>
      <c r="AB714" s="9"/>
      <c r="AC714" s="9"/>
      <c r="AD714" s="9"/>
      <c r="AE714" s="9"/>
      <c r="AF714" s="9"/>
      <c r="AG714" s="9">
        <v>1</v>
      </c>
      <c r="AH714" s="9"/>
      <c r="AI714" s="282"/>
      <c r="AJ714" s="31" t="s">
        <v>1561</v>
      </c>
      <c r="AK714" s="275"/>
      <c r="AL714" s="280"/>
    </row>
    <row r="715" spans="1:38" ht="60" x14ac:dyDescent="0.25">
      <c r="A715" s="31" t="s">
        <v>489</v>
      </c>
      <c r="B715" s="275" t="s">
        <v>490</v>
      </c>
      <c r="C715" s="9" t="s">
        <v>491</v>
      </c>
      <c r="D715" s="9"/>
      <c r="E715" s="276"/>
      <c r="F715" s="9"/>
      <c r="G715" s="9"/>
      <c r="H715" s="9"/>
      <c r="I715" s="9"/>
      <c r="J715" s="9"/>
      <c r="K715" s="9"/>
      <c r="L715" s="275"/>
      <c r="M715" s="9"/>
      <c r="N715" s="277"/>
      <c r="O715" s="277"/>
      <c r="P715" s="278"/>
      <c r="Q715" s="279">
        <v>45443</v>
      </c>
      <c r="R715" s="280"/>
      <c r="S715" s="277"/>
      <c r="T715" s="281"/>
      <c r="U715" s="9"/>
      <c r="V715" s="9"/>
      <c r="W715" s="9"/>
      <c r="X715" s="9"/>
      <c r="Y715" s="9"/>
      <c r="Z715" s="9"/>
      <c r="AA715" s="9"/>
      <c r="AB715" s="9"/>
      <c r="AC715" s="9"/>
      <c r="AD715" s="9"/>
      <c r="AE715" s="9"/>
      <c r="AF715" s="9"/>
      <c r="AG715" s="9"/>
      <c r="AH715" s="9"/>
      <c r="AI715" s="282"/>
      <c r="AJ715" s="31" t="s">
        <v>925</v>
      </c>
      <c r="AK715" s="275"/>
      <c r="AL715" s="280"/>
    </row>
    <row r="716" spans="1:38" ht="30" x14ac:dyDescent="0.25">
      <c r="A716" s="31" t="s">
        <v>2224</v>
      </c>
      <c r="B716" s="275" t="s">
        <v>273</v>
      </c>
      <c r="C716" s="9" t="s">
        <v>2306</v>
      </c>
      <c r="D716" s="9" t="s">
        <v>17</v>
      </c>
      <c r="E716" s="276"/>
      <c r="F716" s="9"/>
      <c r="G716" s="9"/>
      <c r="H716" s="9">
        <v>6</v>
      </c>
      <c r="I716" s="9">
        <v>20</v>
      </c>
      <c r="J716" s="9"/>
      <c r="K716" s="9">
        <v>1</v>
      </c>
      <c r="L716" s="275"/>
      <c r="M716" s="9"/>
      <c r="N716" s="277"/>
      <c r="O716" s="277"/>
      <c r="P716" s="278">
        <v>1936</v>
      </c>
      <c r="Q716" s="279" t="s">
        <v>4</v>
      </c>
      <c r="R716" s="280"/>
      <c r="S716" s="277">
        <v>1</v>
      </c>
      <c r="T716" s="281"/>
      <c r="U716" s="9"/>
      <c r="V716" s="9"/>
      <c r="W716" s="9"/>
      <c r="X716" s="9"/>
      <c r="Y716" s="9"/>
      <c r="Z716" s="9"/>
      <c r="AA716" s="9"/>
      <c r="AB716" s="9">
        <v>3</v>
      </c>
      <c r="AC716" s="9"/>
      <c r="AD716" s="9"/>
      <c r="AE716" s="9"/>
      <c r="AF716" s="9"/>
      <c r="AG716" s="9"/>
      <c r="AH716" s="9"/>
      <c r="AI716" s="282"/>
      <c r="AJ716" s="31" t="s">
        <v>2335</v>
      </c>
      <c r="AK716" s="275"/>
      <c r="AL716" s="280"/>
    </row>
    <row r="717" spans="1:38" x14ac:dyDescent="0.25">
      <c r="A717" s="31" t="s">
        <v>1761</v>
      </c>
      <c r="B717" s="275" t="s">
        <v>280</v>
      </c>
      <c r="C717" s="9" t="s">
        <v>1996</v>
      </c>
      <c r="D717" s="9" t="s">
        <v>15</v>
      </c>
      <c r="E717" s="276"/>
      <c r="F717" s="9"/>
      <c r="G717" s="9"/>
      <c r="H717" s="9"/>
      <c r="I717" s="9"/>
      <c r="J717" s="9">
        <v>3</v>
      </c>
      <c r="K717" s="9"/>
      <c r="L717" s="275"/>
      <c r="M717" s="9"/>
      <c r="N717" s="277"/>
      <c r="O717" s="277"/>
      <c r="P717" s="278">
        <v>0</v>
      </c>
      <c r="Q717" s="279" t="s">
        <v>4</v>
      </c>
      <c r="R717" s="280"/>
      <c r="S717" s="277"/>
      <c r="T717" s="281"/>
      <c r="U717" s="9"/>
      <c r="V717" s="9">
        <v>2</v>
      </c>
      <c r="W717" s="9"/>
      <c r="X717" s="9"/>
      <c r="Y717" s="9">
        <v>2</v>
      </c>
      <c r="Z717" s="9"/>
      <c r="AA717" s="9"/>
      <c r="AB717" s="9"/>
      <c r="AC717" s="9"/>
      <c r="AD717" s="9"/>
      <c r="AE717" s="9"/>
      <c r="AF717" s="9"/>
      <c r="AG717" s="9"/>
      <c r="AH717" s="9">
        <v>2</v>
      </c>
      <c r="AI717" s="282"/>
      <c r="AJ717" s="31" t="s">
        <v>857</v>
      </c>
      <c r="AK717" s="275"/>
      <c r="AL717" s="280"/>
    </row>
    <row r="718" spans="1:38" ht="45" x14ac:dyDescent="0.25">
      <c r="A718" s="31" t="s">
        <v>740</v>
      </c>
      <c r="B718" s="275" t="s">
        <v>429</v>
      </c>
      <c r="C718" s="9" t="s">
        <v>1181</v>
      </c>
      <c r="D718" s="9"/>
      <c r="E718" s="276"/>
      <c r="F718" s="9"/>
      <c r="G718" s="9"/>
      <c r="H718" s="9"/>
      <c r="I718" s="9"/>
      <c r="J718" s="9"/>
      <c r="K718" s="9"/>
      <c r="L718" s="275"/>
      <c r="M718" s="9"/>
      <c r="N718" s="277"/>
      <c r="O718" s="277"/>
      <c r="P718" s="278"/>
      <c r="Q718" s="279">
        <v>45214</v>
      </c>
      <c r="R718" s="280" t="s">
        <v>265</v>
      </c>
      <c r="S718" s="277"/>
      <c r="T718" s="281"/>
      <c r="U718" s="9"/>
      <c r="V718" s="9"/>
      <c r="W718" s="9"/>
      <c r="X718" s="9"/>
      <c r="Y718" s="9"/>
      <c r="Z718" s="9"/>
      <c r="AA718" s="9"/>
      <c r="AB718" s="9"/>
      <c r="AC718" s="9"/>
      <c r="AD718" s="9"/>
      <c r="AE718" s="9"/>
      <c r="AF718" s="9"/>
      <c r="AG718" s="9"/>
      <c r="AH718" s="9"/>
      <c r="AI718" s="282"/>
      <c r="AJ718" s="31" t="s">
        <v>926</v>
      </c>
      <c r="AK718" s="275"/>
      <c r="AL718" s="280"/>
    </row>
    <row r="719" spans="1:38" ht="45" x14ac:dyDescent="0.25">
      <c r="A719" s="31" t="s">
        <v>741</v>
      </c>
      <c r="B719" s="275" t="s">
        <v>361</v>
      </c>
      <c r="C719" s="9" t="s">
        <v>1182</v>
      </c>
      <c r="D719" s="9"/>
      <c r="E719" s="276"/>
      <c r="F719" s="9"/>
      <c r="G719" s="9"/>
      <c r="H719" s="9"/>
      <c r="I719" s="9"/>
      <c r="J719" s="9"/>
      <c r="K719" s="9"/>
      <c r="L719" s="275"/>
      <c r="M719" s="9"/>
      <c r="N719" s="277"/>
      <c r="O719" s="277"/>
      <c r="P719" s="278"/>
      <c r="Q719" s="279">
        <v>46326</v>
      </c>
      <c r="R719" s="280" t="s">
        <v>265</v>
      </c>
      <c r="S719" s="277"/>
      <c r="T719" s="281"/>
      <c r="U719" s="9"/>
      <c r="V719" s="9"/>
      <c r="W719" s="9"/>
      <c r="X719" s="9"/>
      <c r="Y719" s="9"/>
      <c r="Z719" s="9"/>
      <c r="AA719" s="9"/>
      <c r="AB719" s="9"/>
      <c r="AC719" s="9"/>
      <c r="AD719" s="9"/>
      <c r="AE719" s="9"/>
      <c r="AF719" s="9"/>
      <c r="AG719" s="9"/>
      <c r="AH719" s="9"/>
      <c r="AI719" s="282"/>
      <c r="AJ719" s="31" t="s">
        <v>869</v>
      </c>
      <c r="AK719" s="275"/>
      <c r="AL719" s="280"/>
    </row>
    <row r="720" spans="1:38" ht="45" x14ac:dyDescent="0.25">
      <c r="A720" s="31" t="s">
        <v>742</v>
      </c>
      <c r="B720" s="275" t="s">
        <v>361</v>
      </c>
      <c r="C720" s="9" t="s">
        <v>1183</v>
      </c>
      <c r="D720" s="9"/>
      <c r="E720" s="276"/>
      <c r="F720" s="9"/>
      <c r="G720" s="9"/>
      <c r="H720" s="9"/>
      <c r="I720" s="9"/>
      <c r="J720" s="9"/>
      <c r="K720" s="9"/>
      <c r="L720" s="275"/>
      <c r="M720" s="9"/>
      <c r="N720" s="277"/>
      <c r="O720" s="277"/>
      <c r="P720" s="278"/>
      <c r="Q720" s="279">
        <v>44965</v>
      </c>
      <c r="R720" s="280" t="s">
        <v>265</v>
      </c>
      <c r="S720" s="277"/>
      <c r="T720" s="281"/>
      <c r="U720" s="9"/>
      <c r="V720" s="9"/>
      <c r="W720" s="9"/>
      <c r="X720" s="9"/>
      <c r="Y720" s="9"/>
      <c r="Z720" s="9"/>
      <c r="AA720" s="9"/>
      <c r="AB720" s="9"/>
      <c r="AC720" s="9"/>
      <c r="AD720" s="9"/>
      <c r="AE720" s="9"/>
      <c r="AF720" s="9"/>
      <c r="AG720" s="9"/>
      <c r="AH720" s="9"/>
      <c r="AI720" s="282"/>
      <c r="AJ720" s="31" t="s">
        <v>831</v>
      </c>
      <c r="AK720" s="275"/>
      <c r="AL720" s="280"/>
    </row>
    <row r="721" spans="1:38" ht="45" x14ac:dyDescent="0.25">
      <c r="A721" s="31" t="s">
        <v>743</v>
      </c>
      <c r="B721" s="275" t="s">
        <v>361</v>
      </c>
      <c r="C721" s="9" t="s">
        <v>1184</v>
      </c>
      <c r="D721" s="9"/>
      <c r="E721" s="276"/>
      <c r="F721" s="9"/>
      <c r="G721" s="9"/>
      <c r="H721" s="9"/>
      <c r="I721" s="9"/>
      <c r="J721" s="9"/>
      <c r="K721" s="9"/>
      <c r="L721" s="275"/>
      <c r="M721" s="9"/>
      <c r="N721" s="277"/>
      <c r="O721" s="277"/>
      <c r="P721" s="278"/>
      <c r="Q721" s="279">
        <v>46326</v>
      </c>
      <c r="R721" s="280" t="s">
        <v>265</v>
      </c>
      <c r="S721" s="277"/>
      <c r="T721" s="281"/>
      <c r="U721" s="9"/>
      <c r="V721" s="9"/>
      <c r="W721" s="9"/>
      <c r="X721" s="9"/>
      <c r="Y721" s="9"/>
      <c r="Z721" s="9"/>
      <c r="AA721" s="9"/>
      <c r="AB721" s="9"/>
      <c r="AC721" s="9"/>
      <c r="AD721" s="9"/>
      <c r="AE721" s="9"/>
      <c r="AF721" s="9"/>
      <c r="AG721" s="9"/>
      <c r="AH721" s="9"/>
      <c r="AI721" s="282"/>
      <c r="AJ721" s="31" t="s">
        <v>851</v>
      </c>
      <c r="AK721" s="275"/>
      <c r="AL721" s="280"/>
    </row>
    <row r="722" spans="1:38" ht="45" x14ac:dyDescent="0.25">
      <c r="A722" s="31" t="s">
        <v>744</v>
      </c>
      <c r="B722" s="275" t="s">
        <v>532</v>
      </c>
      <c r="C722" s="9" t="s">
        <v>1185</v>
      </c>
      <c r="D722" s="9"/>
      <c r="E722" s="276"/>
      <c r="F722" s="9"/>
      <c r="G722" s="9"/>
      <c r="H722" s="9"/>
      <c r="I722" s="9"/>
      <c r="J722" s="9"/>
      <c r="K722" s="9"/>
      <c r="L722" s="275"/>
      <c r="M722" s="9"/>
      <c r="N722" s="277"/>
      <c r="O722" s="277"/>
      <c r="P722" s="278"/>
      <c r="Q722" s="279">
        <v>46326</v>
      </c>
      <c r="R722" s="280" t="s">
        <v>265</v>
      </c>
      <c r="S722" s="277"/>
      <c r="T722" s="281"/>
      <c r="U722" s="9"/>
      <c r="V722" s="9"/>
      <c r="W722" s="9"/>
      <c r="X722" s="9"/>
      <c r="Y722" s="9"/>
      <c r="Z722" s="9"/>
      <c r="AA722" s="9"/>
      <c r="AB722" s="9"/>
      <c r="AC722" s="9"/>
      <c r="AD722" s="9"/>
      <c r="AE722" s="9"/>
      <c r="AF722" s="9"/>
      <c r="AG722" s="9"/>
      <c r="AH722" s="9"/>
      <c r="AI722" s="282"/>
      <c r="AJ722" s="31" t="s">
        <v>869</v>
      </c>
      <c r="AK722" s="275"/>
      <c r="AL722" s="280"/>
    </row>
    <row r="723" spans="1:38" ht="30" x14ac:dyDescent="0.25">
      <c r="A723" s="31" t="s">
        <v>2225</v>
      </c>
      <c r="B723" s="275" t="s">
        <v>307</v>
      </c>
      <c r="C723" s="9" t="s">
        <v>2307</v>
      </c>
      <c r="D723" s="9" t="s">
        <v>17</v>
      </c>
      <c r="E723" s="276"/>
      <c r="F723" s="9"/>
      <c r="G723" s="9"/>
      <c r="H723" s="9">
        <v>20</v>
      </c>
      <c r="I723" s="9"/>
      <c r="J723" s="9"/>
      <c r="K723" s="9"/>
      <c r="L723" s="275"/>
      <c r="M723" s="9"/>
      <c r="N723" s="277"/>
      <c r="O723" s="277"/>
      <c r="P723" s="278">
        <v>46545</v>
      </c>
      <c r="Q723" s="279" t="s">
        <v>4</v>
      </c>
      <c r="R723" s="280"/>
      <c r="S723" s="277">
        <v>2</v>
      </c>
      <c r="T723" s="281">
        <v>3</v>
      </c>
      <c r="U723" s="9">
        <v>3</v>
      </c>
      <c r="V723" s="9">
        <v>3</v>
      </c>
      <c r="W723" s="9">
        <v>3</v>
      </c>
      <c r="X723" s="9">
        <v>3</v>
      </c>
      <c r="Y723" s="9">
        <v>3</v>
      </c>
      <c r="Z723" s="9">
        <v>3</v>
      </c>
      <c r="AA723" s="9">
        <v>3</v>
      </c>
      <c r="AB723" s="9">
        <v>3</v>
      </c>
      <c r="AC723" s="9">
        <v>3</v>
      </c>
      <c r="AD723" s="9">
        <v>3</v>
      </c>
      <c r="AE723" s="9">
        <v>3</v>
      </c>
      <c r="AF723" s="9">
        <v>3</v>
      </c>
      <c r="AG723" s="9">
        <v>3</v>
      </c>
      <c r="AH723" s="9">
        <v>3</v>
      </c>
      <c r="AI723" s="282"/>
      <c r="AJ723" s="31" t="s">
        <v>2346</v>
      </c>
      <c r="AK723" s="275"/>
      <c r="AL723" s="280"/>
    </row>
    <row r="724" spans="1:38" ht="45" x14ac:dyDescent="0.25">
      <c r="A724" s="31" t="s">
        <v>492</v>
      </c>
      <c r="B724" s="275" t="s">
        <v>387</v>
      </c>
      <c r="C724" s="9" t="s">
        <v>493</v>
      </c>
      <c r="D724" s="9"/>
      <c r="E724" s="276"/>
      <c r="F724" s="9"/>
      <c r="G724" s="9"/>
      <c r="H724" s="9"/>
      <c r="I724" s="9"/>
      <c r="J724" s="9"/>
      <c r="K724" s="9"/>
      <c r="L724" s="275"/>
      <c r="M724" s="9"/>
      <c r="N724" s="277"/>
      <c r="O724" s="277"/>
      <c r="P724" s="278"/>
      <c r="Q724" s="279">
        <v>45729</v>
      </c>
      <c r="R724" s="280"/>
      <c r="S724" s="277"/>
      <c r="T724" s="281"/>
      <c r="U724" s="9"/>
      <c r="V724" s="9"/>
      <c r="W724" s="9"/>
      <c r="X724" s="9"/>
      <c r="Y724" s="9"/>
      <c r="Z724" s="9"/>
      <c r="AA724" s="9"/>
      <c r="AB724" s="9"/>
      <c r="AC724" s="9"/>
      <c r="AD724" s="9"/>
      <c r="AE724" s="9"/>
      <c r="AF724" s="9"/>
      <c r="AG724" s="9"/>
      <c r="AH724" s="9"/>
      <c r="AI724" s="282"/>
      <c r="AJ724" s="31" t="s">
        <v>927</v>
      </c>
      <c r="AK724" s="275"/>
      <c r="AL724" s="280"/>
    </row>
    <row r="725" spans="1:38" ht="45" x14ac:dyDescent="0.25">
      <c r="A725" s="31" t="s">
        <v>1762</v>
      </c>
      <c r="B725" s="275" t="s">
        <v>273</v>
      </c>
      <c r="C725" s="9" t="s">
        <v>1997</v>
      </c>
      <c r="D725" s="9" t="s">
        <v>15</v>
      </c>
      <c r="E725" s="276"/>
      <c r="F725" s="9"/>
      <c r="G725" s="9" t="s">
        <v>19</v>
      </c>
      <c r="H725" s="9">
        <v>20</v>
      </c>
      <c r="I725" s="9">
        <v>6</v>
      </c>
      <c r="J725" s="9"/>
      <c r="K725" s="9">
        <v>2</v>
      </c>
      <c r="L725" s="275" t="s">
        <v>340</v>
      </c>
      <c r="M725" s="9"/>
      <c r="N725" s="277"/>
      <c r="O725" s="277"/>
      <c r="P725" s="278">
        <v>6</v>
      </c>
      <c r="Q725" s="279" t="s">
        <v>4</v>
      </c>
      <c r="R725" s="280"/>
      <c r="S725" s="277"/>
      <c r="T725" s="281">
        <v>2</v>
      </c>
      <c r="U725" s="9">
        <v>2</v>
      </c>
      <c r="V725" s="9"/>
      <c r="W725" s="9"/>
      <c r="X725" s="9"/>
      <c r="Y725" s="9"/>
      <c r="Z725" s="9"/>
      <c r="AA725" s="9"/>
      <c r="AB725" s="9"/>
      <c r="AC725" s="9"/>
      <c r="AD725" s="9"/>
      <c r="AE725" s="9"/>
      <c r="AF725" s="9"/>
      <c r="AG725" s="9"/>
      <c r="AH725" s="9"/>
      <c r="AI725" s="282"/>
      <c r="AJ725" s="31" t="s">
        <v>2103</v>
      </c>
      <c r="AK725" s="275" t="s">
        <v>2094</v>
      </c>
      <c r="AL725" s="280"/>
    </row>
    <row r="726" spans="1:38" ht="60" x14ac:dyDescent="0.25">
      <c r="A726" s="31" t="s">
        <v>745</v>
      </c>
      <c r="B726" s="275" t="s">
        <v>396</v>
      </c>
      <c r="C726" s="9" t="s">
        <v>1186</v>
      </c>
      <c r="D726" s="9"/>
      <c r="E726" s="276"/>
      <c r="F726" s="9"/>
      <c r="G726" s="9"/>
      <c r="H726" s="9"/>
      <c r="I726" s="9"/>
      <c r="J726" s="9"/>
      <c r="K726" s="9"/>
      <c r="L726" s="275"/>
      <c r="M726" s="9"/>
      <c r="N726" s="277"/>
      <c r="O726" s="277"/>
      <c r="P726" s="278"/>
      <c r="Q726" s="279">
        <v>46541</v>
      </c>
      <c r="R726" s="280"/>
      <c r="S726" s="277"/>
      <c r="T726" s="281"/>
      <c r="U726" s="9"/>
      <c r="V726" s="9"/>
      <c r="W726" s="9"/>
      <c r="X726" s="9"/>
      <c r="Y726" s="9"/>
      <c r="Z726" s="9"/>
      <c r="AA726" s="9"/>
      <c r="AB726" s="9"/>
      <c r="AC726" s="9"/>
      <c r="AD726" s="9"/>
      <c r="AE726" s="9"/>
      <c r="AF726" s="9"/>
      <c r="AG726" s="9"/>
      <c r="AH726" s="9"/>
      <c r="AI726" s="282"/>
      <c r="AJ726" s="31" t="s">
        <v>862</v>
      </c>
      <c r="AK726" s="275"/>
      <c r="AL726" s="280"/>
    </row>
    <row r="727" spans="1:38" ht="30" x14ac:dyDescent="0.25">
      <c r="A727" s="31" t="s">
        <v>746</v>
      </c>
      <c r="B727" s="275" t="s">
        <v>331</v>
      </c>
      <c r="C727" s="9" t="s">
        <v>1187</v>
      </c>
      <c r="D727" s="9"/>
      <c r="E727" s="276"/>
      <c r="F727" s="9"/>
      <c r="G727" s="9"/>
      <c r="H727" s="9"/>
      <c r="I727" s="9"/>
      <c r="J727" s="9"/>
      <c r="K727" s="9"/>
      <c r="L727" s="275"/>
      <c r="M727" s="9"/>
      <c r="N727" s="277"/>
      <c r="O727" s="277"/>
      <c r="P727" s="278"/>
      <c r="Q727" s="279">
        <v>46326</v>
      </c>
      <c r="R727" s="280"/>
      <c r="S727" s="277"/>
      <c r="T727" s="281"/>
      <c r="U727" s="9"/>
      <c r="V727" s="9"/>
      <c r="W727" s="9"/>
      <c r="X727" s="9"/>
      <c r="Y727" s="9"/>
      <c r="Z727" s="9"/>
      <c r="AA727" s="9"/>
      <c r="AB727" s="9"/>
      <c r="AC727" s="9"/>
      <c r="AD727" s="9"/>
      <c r="AE727" s="9"/>
      <c r="AF727" s="9"/>
      <c r="AG727" s="9"/>
      <c r="AH727" s="9"/>
      <c r="AI727" s="282"/>
      <c r="AJ727" s="31" t="s">
        <v>802</v>
      </c>
      <c r="AK727" s="275"/>
      <c r="AL727" s="280"/>
    </row>
    <row r="728" spans="1:38" ht="30" x14ac:dyDescent="0.25">
      <c r="A728" s="31" t="s">
        <v>747</v>
      </c>
      <c r="B728" s="275" t="s">
        <v>331</v>
      </c>
      <c r="C728" s="9" t="s">
        <v>1188</v>
      </c>
      <c r="D728" s="9"/>
      <c r="E728" s="276"/>
      <c r="F728" s="9"/>
      <c r="G728" s="9"/>
      <c r="H728" s="9"/>
      <c r="I728" s="9"/>
      <c r="J728" s="9"/>
      <c r="K728" s="9"/>
      <c r="L728" s="275"/>
      <c r="M728" s="9"/>
      <c r="N728" s="277"/>
      <c r="O728" s="277"/>
      <c r="P728" s="278"/>
      <c r="Q728" s="279">
        <v>46326</v>
      </c>
      <c r="R728" s="280"/>
      <c r="S728" s="277"/>
      <c r="T728" s="281"/>
      <c r="U728" s="9"/>
      <c r="V728" s="9"/>
      <c r="W728" s="9"/>
      <c r="X728" s="9"/>
      <c r="Y728" s="9"/>
      <c r="Z728" s="9"/>
      <c r="AA728" s="9"/>
      <c r="AB728" s="9"/>
      <c r="AC728" s="9"/>
      <c r="AD728" s="9"/>
      <c r="AE728" s="9"/>
      <c r="AF728" s="9"/>
      <c r="AG728" s="9"/>
      <c r="AH728" s="9"/>
      <c r="AI728" s="282"/>
      <c r="AJ728" s="31" t="s">
        <v>807</v>
      </c>
      <c r="AK728" s="275"/>
      <c r="AL728" s="280"/>
    </row>
    <row r="729" spans="1:38" x14ac:dyDescent="0.25">
      <c r="A729" s="31" t="s">
        <v>1368</v>
      </c>
      <c r="B729" s="275" t="s">
        <v>318</v>
      </c>
      <c r="C729" s="9" t="s">
        <v>1498</v>
      </c>
      <c r="D729" s="9" t="s">
        <v>16</v>
      </c>
      <c r="E729" s="276"/>
      <c r="F729" s="9"/>
      <c r="G729" s="9"/>
      <c r="H729" s="9"/>
      <c r="I729" s="9"/>
      <c r="J729" s="9"/>
      <c r="K729" s="9"/>
      <c r="L729" s="275"/>
      <c r="M729" s="9"/>
      <c r="N729" s="277"/>
      <c r="O729" s="277"/>
      <c r="P729" s="278">
        <v>0</v>
      </c>
      <c r="Q729" s="279" t="s">
        <v>4</v>
      </c>
      <c r="R729" s="280"/>
      <c r="S729" s="277"/>
      <c r="T729" s="281"/>
      <c r="U729" s="9"/>
      <c r="V729" s="9"/>
      <c r="W729" s="9">
        <v>1</v>
      </c>
      <c r="X729" s="9"/>
      <c r="Y729" s="9"/>
      <c r="Z729" s="9"/>
      <c r="AA729" s="9"/>
      <c r="AB729" s="9"/>
      <c r="AC729" s="9"/>
      <c r="AD729" s="9"/>
      <c r="AE729" s="9"/>
      <c r="AF729" s="9"/>
      <c r="AG729" s="9">
        <v>1</v>
      </c>
      <c r="AH729" s="9"/>
      <c r="AI729" s="282"/>
      <c r="AJ729" s="31" t="s">
        <v>1535</v>
      </c>
      <c r="AK729" s="275"/>
      <c r="AL729" s="280"/>
    </row>
    <row r="730" spans="1:38" x14ac:dyDescent="0.25">
      <c r="A730" s="31" t="s">
        <v>1370</v>
      </c>
      <c r="B730" s="275" t="s">
        <v>310</v>
      </c>
      <c r="C730" s="9" t="s">
        <v>1500</v>
      </c>
      <c r="D730" s="9" t="s">
        <v>16</v>
      </c>
      <c r="E730" s="276"/>
      <c r="F730" s="9"/>
      <c r="G730" s="9"/>
      <c r="H730" s="9"/>
      <c r="I730" s="9"/>
      <c r="J730" s="9"/>
      <c r="K730" s="9">
        <v>1</v>
      </c>
      <c r="L730" s="275"/>
      <c r="M730" s="9"/>
      <c r="N730" s="277"/>
      <c r="O730" s="277"/>
      <c r="P730" s="278">
        <v>3</v>
      </c>
      <c r="Q730" s="279" t="s">
        <v>4</v>
      </c>
      <c r="R730" s="280"/>
      <c r="S730" s="277"/>
      <c r="T730" s="281"/>
      <c r="U730" s="9"/>
      <c r="V730" s="9"/>
      <c r="W730" s="9">
        <v>1</v>
      </c>
      <c r="X730" s="9"/>
      <c r="Y730" s="9"/>
      <c r="Z730" s="9"/>
      <c r="AA730" s="9"/>
      <c r="AB730" s="9"/>
      <c r="AC730" s="9"/>
      <c r="AD730" s="9"/>
      <c r="AE730" s="9"/>
      <c r="AF730" s="9"/>
      <c r="AG730" s="9">
        <v>1</v>
      </c>
      <c r="AH730" s="9"/>
      <c r="AI730" s="282"/>
      <c r="AJ730" s="31" t="s">
        <v>1540</v>
      </c>
      <c r="AK730" s="275" t="s">
        <v>1535</v>
      </c>
      <c r="AL730" s="280"/>
    </row>
    <row r="731" spans="1:38" x14ac:dyDescent="0.25">
      <c r="A731" s="31" t="s">
        <v>1369</v>
      </c>
      <c r="B731" s="275" t="s">
        <v>379</v>
      </c>
      <c r="C731" s="9" t="s">
        <v>1499</v>
      </c>
      <c r="D731" s="9" t="s">
        <v>16</v>
      </c>
      <c r="E731" s="276"/>
      <c r="F731" s="9"/>
      <c r="G731" s="9"/>
      <c r="H731" s="9"/>
      <c r="I731" s="9"/>
      <c r="J731" s="9"/>
      <c r="K731" s="9">
        <v>1</v>
      </c>
      <c r="L731" s="275"/>
      <c r="M731" s="9"/>
      <c r="N731" s="277"/>
      <c r="O731" s="277"/>
      <c r="P731" s="278">
        <v>3</v>
      </c>
      <c r="Q731" s="279" t="s">
        <v>4</v>
      </c>
      <c r="R731" s="280"/>
      <c r="S731" s="277"/>
      <c r="T731" s="281"/>
      <c r="U731" s="9"/>
      <c r="V731" s="9"/>
      <c r="W731" s="9">
        <v>1</v>
      </c>
      <c r="X731" s="9"/>
      <c r="Y731" s="9"/>
      <c r="Z731" s="9"/>
      <c r="AA731" s="9"/>
      <c r="AB731" s="9"/>
      <c r="AC731" s="9"/>
      <c r="AD731" s="9"/>
      <c r="AE731" s="9"/>
      <c r="AF731" s="9"/>
      <c r="AG731" s="9">
        <v>1</v>
      </c>
      <c r="AH731" s="9"/>
      <c r="AI731" s="282"/>
      <c r="AJ731" s="31" t="s">
        <v>1540</v>
      </c>
      <c r="AK731" s="275" t="s">
        <v>1535</v>
      </c>
      <c r="AL731" s="280"/>
    </row>
    <row r="732" spans="1:38" ht="30" x14ac:dyDescent="0.25">
      <c r="A732" s="31" t="s">
        <v>1366</v>
      </c>
      <c r="B732" s="275" t="s">
        <v>280</v>
      </c>
      <c r="C732" s="9" t="s">
        <v>1496</v>
      </c>
      <c r="D732" s="9" t="s">
        <v>16</v>
      </c>
      <c r="E732" s="276"/>
      <c r="F732" s="9"/>
      <c r="G732" s="9"/>
      <c r="H732" s="9">
        <v>6</v>
      </c>
      <c r="I732" s="9"/>
      <c r="J732" s="9">
        <v>3</v>
      </c>
      <c r="K732" s="9"/>
      <c r="L732" s="275"/>
      <c r="M732" s="9"/>
      <c r="N732" s="277"/>
      <c r="O732" s="277"/>
      <c r="P732" s="278"/>
      <c r="Q732" s="279" t="s">
        <v>4</v>
      </c>
      <c r="R732" s="280"/>
      <c r="S732" s="277"/>
      <c r="T732" s="281">
        <v>1</v>
      </c>
      <c r="U732" s="9">
        <v>1</v>
      </c>
      <c r="V732" s="9"/>
      <c r="W732" s="9"/>
      <c r="X732" s="9"/>
      <c r="Y732" s="9"/>
      <c r="Z732" s="9"/>
      <c r="AA732" s="9"/>
      <c r="AB732" s="9"/>
      <c r="AC732" s="9"/>
      <c r="AD732" s="9"/>
      <c r="AE732" s="9"/>
      <c r="AF732" s="9"/>
      <c r="AG732" s="9"/>
      <c r="AH732" s="9"/>
      <c r="AI732" s="282"/>
      <c r="AJ732" s="31" t="s">
        <v>1538</v>
      </c>
      <c r="AK732" s="275" t="s">
        <v>1539</v>
      </c>
      <c r="AL732" s="280"/>
    </row>
    <row r="733" spans="1:38" ht="30" x14ac:dyDescent="0.25">
      <c r="A733" s="31" t="s">
        <v>1367</v>
      </c>
      <c r="B733" s="275" t="s">
        <v>410</v>
      </c>
      <c r="C733" s="9" t="s">
        <v>1497</v>
      </c>
      <c r="D733" s="9" t="s">
        <v>16</v>
      </c>
      <c r="E733" s="276"/>
      <c r="F733" s="9"/>
      <c r="G733" s="9"/>
      <c r="H733" s="9"/>
      <c r="I733" s="9"/>
      <c r="J733" s="9"/>
      <c r="K733" s="9"/>
      <c r="L733" s="275"/>
      <c r="M733" s="9"/>
      <c r="N733" s="277"/>
      <c r="O733" s="277"/>
      <c r="P733" s="278"/>
      <c r="Q733" s="279" t="s">
        <v>4</v>
      </c>
      <c r="R733" s="280"/>
      <c r="S733" s="277"/>
      <c r="T733" s="281">
        <v>1</v>
      </c>
      <c r="U733" s="9">
        <v>1</v>
      </c>
      <c r="V733" s="9"/>
      <c r="W733" s="9"/>
      <c r="X733" s="9"/>
      <c r="Y733" s="9"/>
      <c r="Z733" s="9"/>
      <c r="AA733" s="9"/>
      <c r="AB733" s="9"/>
      <c r="AC733" s="9"/>
      <c r="AD733" s="9"/>
      <c r="AE733" s="9"/>
      <c r="AF733" s="9"/>
      <c r="AG733" s="9"/>
      <c r="AH733" s="9"/>
      <c r="AI733" s="282"/>
      <c r="AJ733" s="31" t="s">
        <v>1538</v>
      </c>
      <c r="AK733" s="275" t="s">
        <v>1562</v>
      </c>
      <c r="AL733" s="280"/>
    </row>
    <row r="734" spans="1:38" ht="30" x14ac:dyDescent="0.25">
      <c r="A734" s="31" t="s">
        <v>748</v>
      </c>
      <c r="B734" s="275" t="s">
        <v>946</v>
      </c>
      <c r="C734" s="9" t="s">
        <v>1189</v>
      </c>
      <c r="D734" s="9"/>
      <c r="E734" s="276"/>
      <c r="F734" s="9"/>
      <c r="G734" s="9"/>
      <c r="H734" s="9"/>
      <c r="I734" s="9"/>
      <c r="J734" s="9"/>
      <c r="K734" s="9"/>
      <c r="L734" s="275"/>
      <c r="M734" s="9"/>
      <c r="N734" s="277"/>
      <c r="O734" s="277"/>
      <c r="P734" s="278"/>
      <c r="Q734" s="279">
        <v>46310</v>
      </c>
      <c r="R734" s="280"/>
      <c r="S734" s="277"/>
      <c r="T734" s="281"/>
      <c r="U734" s="9"/>
      <c r="V734" s="9"/>
      <c r="W734" s="9"/>
      <c r="X734" s="9"/>
      <c r="Y734" s="9"/>
      <c r="Z734" s="9"/>
      <c r="AA734" s="9"/>
      <c r="AB734" s="9"/>
      <c r="AC734" s="9"/>
      <c r="AD734" s="9"/>
      <c r="AE734" s="9"/>
      <c r="AF734" s="9"/>
      <c r="AG734" s="9"/>
      <c r="AH734" s="9"/>
      <c r="AI734" s="282"/>
      <c r="AJ734" s="31" t="s">
        <v>928</v>
      </c>
      <c r="AK734" s="275"/>
      <c r="AL734" s="280"/>
    </row>
    <row r="735" spans="1:38" x14ac:dyDescent="0.25">
      <c r="A735" s="31" t="s">
        <v>1763</v>
      </c>
      <c r="B735" s="275" t="s">
        <v>273</v>
      </c>
      <c r="C735" s="9" t="s">
        <v>1998</v>
      </c>
      <c r="D735" s="9" t="s">
        <v>15</v>
      </c>
      <c r="E735" s="276"/>
      <c r="F735" s="9"/>
      <c r="G735" s="9"/>
      <c r="H735" s="9"/>
      <c r="I735" s="9">
        <v>20</v>
      </c>
      <c r="J735" s="9"/>
      <c r="K735" s="9"/>
      <c r="L735" s="275"/>
      <c r="M735" s="9"/>
      <c r="N735" s="277"/>
      <c r="O735" s="277"/>
      <c r="P735" s="278">
        <v>2</v>
      </c>
      <c r="Q735" s="279" t="s">
        <v>4</v>
      </c>
      <c r="R735" s="280"/>
      <c r="S735" s="277"/>
      <c r="T735" s="281"/>
      <c r="U735" s="9"/>
      <c r="V735" s="9"/>
      <c r="W735" s="9">
        <v>2</v>
      </c>
      <c r="X735" s="9">
        <v>2</v>
      </c>
      <c r="Y735" s="9"/>
      <c r="Z735" s="9">
        <v>2</v>
      </c>
      <c r="AA735" s="9"/>
      <c r="AB735" s="9"/>
      <c r="AC735" s="9"/>
      <c r="AD735" s="9"/>
      <c r="AE735" s="9"/>
      <c r="AF735" s="9"/>
      <c r="AG735" s="9"/>
      <c r="AH735" s="9"/>
      <c r="AI735" s="282"/>
      <c r="AJ735" s="31" t="s">
        <v>2122</v>
      </c>
      <c r="AK735" s="275"/>
      <c r="AL735" s="280"/>
    </row>
    <row r="736" spans="1:38" ht="45" x14ac:dyDescent="0.25">
      <c r="A736" s="31" t="s">
        <v>1764</v>
      </c>
      <c r="B736" s="275" t="s">
        <v>345</v>
      </c>
      <c r="C736" s="9" t="s">
        <v>1999</v>
      </c>
      <c r="D736" s="9" t="s">
        <v>15</v>
      </c>
      <c r="E736" s="276"/>
      <c r="F736" s="9"/>
      <c r="G736" s="9" t="s">
        <v>19</v>
      </c>
      <c r="H736" s="9">
        <v>20</v>
      </c>
      <c r="I736" s="9"/>
      <c r="J736" s="9"/>
      <c r="K736" s="9">
        <v>1</v>
      </c>
      <c r="L736" s="275" t="s">
        <v>2055</v>
      </c>
      <c r="M736" s="9"/>
      <c r="N736" s="277"/>
      <c r="O736" s="277"/>
      <c r="P736" s="278">
        <v>31</v>
      </c>
      <c r="Q736" s="279" t="s">
        <v>4</v>
      </c>
      <c r="R736" s="280"/>
      <c r="S736" s="277"/>
      <c r="T736" s="281"/>
      <c r="U736" s="9"/>
      <c r="V736" s="9"/>
      <c r="W736" s="9"/>
      <c r="X736" s="9"/>
      <c r="Y736" s="9">
        <v>2</v>
      </c>
      <c r="Z736" s="9"/>
      <c r="AA736" s="9"/>
      <c r="AB736" s="9">
        <v>2</v>
      </c>
      <c r="AC736" s="9"/>
      <c r="AD736" s="9"/>
      <c r="AE736" s="9"/>
      <c r="AF736" s="9"/>
      <c r="AG736" s="9"/>
      <c r="AH736" s="9"/>
      <c r="AI736" s="282"/>
      <c r="AJ736" s="31" t="s">
        <v>2095</v>
      </c>
      <c r="AK736" s="275" t="s">
        <v>2096</v>
      </c>
      <c r="AL736" s="280"/>
    </row>
    <row r="737" spans="1:38" x14ac:dyDescent="0.25">
      <c r="A737" s="31" t="s">
        <v>1371</v>
      </c>
      <c r="B737" s="275" t="s">
        <v>310</v>
      </c>
      <c r="C737" s="9" t="s">
        <v>1501</v>
      </c>
      <c r="D737" s="9" t="s">
        <v>16</v>
      </c>
      <c r="E737" s="276"/>
      <c r="F737" s="9"/>
      <c r="G737" s="9"/>
      <c r="H737" s="9"/>
      <c r="I737" s="9"/>
      <c r="J737" s="9"/>
      <c r="K737" s="9"/>
      <c r="L737" s="275"/>
      <c r="M737" s="9"/>
      <c r="N737" s="277"/>
      <c r="O737" s="277"/>
      <c r="P737" s="278">
        <v>1</v>
      </c>
      <c r="Q737" s="279" t="s">
        <v>4</v>
      </c>
      <c r="R737" s="280"/>
      <c r="S737" s="277"/>
      <c r="T737" s="281"/>
      <c r="U737" s="9"/>
      <c r="V737" s="9"/>
      <c r="W737" s="9">
        <v>1</v>
      </c>
      <c r="X737" s="9"/>
      <c r="Y737" s="9"/>
      <c r="Z737" s="9"/>
      <c r="AA737" s="9"/>
      <c r="AB737" s="9"/>
      <c r="AC737" s="9"/>
      <c r="AD737" s="9"/>
      <c r="AE737" s="9"/>
      <c r="AF737" s="9"/>
      <c r="AG737" s="9"/>
      <c r="AH737" s="9"/>
      <c r="AI737" s="282"/>
      <c r="AJ737" s="31" t="s">
        <v>1531</v>
      </c>
      <c r="AK737" s="275"/>
      <c r="AL737" s="280"/>
    </row>
    <row r="738" spans="1:38" x14ac:dyDescent="0.25">
      <c r="A738" s="31" t="s">
        <v>1767</v>
      </c>
      <c r="B738" s="275" t="s">
        <v>280</v>
      </c>
      <c r="C738" s="9" t="s">
        <v>2002</v>
      </c>
      <c r="D738" s="9" t="s">
        <v>15</v>
      </c>
      <c r="E738" s="276"/>
      <c r="F738" s="9"/>
      <c r="G738" s="9"/>
      <c r="H738" s="9"/>
      <c r="I738" s="9"/>
      <c r="J738" s="9"/>
      <c r="K738" s="9"/>
      <c r="L738" s="275"/>
      <c r="M738" s="9"/>
      <c r="N738" s="277"/>
      <c r="O738" s="277"/>
      <c r="P738" s="278">
        <v>0</v>
      </c>
      <c r="Q738" s="279" t="s">
        <v>4</v>
      </c>
      <c r="R738" s="280" t="s">
        <v>261</v>
      </c>
      <c r="S738" s="277"/>
      <c r="T738" s="281"/>
      <c r="U738" s="9"/>
      <c r="V738" s="9"/>
      <c r="W738" s="9"/>
      <c r="X738" s="9">
        <v>2</v>
      </c>
      <c r="Y738" s="9"/>
      <c r="Z738" s="9">
        <v>2</v>
      </c>
      <c r="AA738" s="9"/>
      <c r="AB738" s="9"/>
      <c r="AC738" s="9"/>
      <c r="AD738" s="9"/>
      <c r="AE738" s="9"/>
      <c r="AF738" s="9"/>
      <c r="AG738" s="9"/>
      <c r="AH738" s="9"/>
      <c r="AI738" s="282"/>
      <c r="AJ738" s="31" t="s">
        <v>856</v>
      </c>
      <c r="AK738" s="275"/>
      <c r="AL738" s="280"/>
    </row>
    <row r="739" spans="1:38" ht="30" x14ac:dyDescent="0.25">
      <c r="A739" s="31" t="s">
        <v>749</v>
      </c>
      <c r="B739" s="275" t="s">
        <v>286</v>
      </c>
      <c r="C739" s="9" t="s">
        <v>1190</v>
      </c>
      <c r="D739" s="9"/>
      <c r="E739" s="276"/>
      <c r="F739" s="9"/>
      <c r="G739" s="9"/>
      <c r="H739" s="9"/>
      <c r="I739" s="9"/>
      <c r="J739" s="9"/>
      <c r="K739" s="9"/>
      <c r="L739" s="275"/>
      <c r="M739" s="9"/>
      <c r="N739" s="277"/>
      <c r="O739" s="277"/>
      <c r="P739" s="278"/>
      <c r="Q739" s="279">
        <v>46326</v>
      </c>
      <c r="R739" s="280" t="s">
        <v>261</v>
      </c>
      <c r="S739" s="277"/>
      <c r="T739" s="281"/>
      <c r="U739" s="9"/>
      <c r="V739" s="9"/>
      <c r="W739" s="9"/>
      <c r="X739" s="9"/>
      <c r="Y739" s="9"/>
      <c r="Z739" s="9"/>
      <c r="AA739" s="9"/>
      <c r="AB739" s="9"/>
      <c r="AC739" s="9"/>
      <c r="AD739" s="9"/>
      <c r="AE739" s="9"/>
      <c r="AF739" s="9"/>
      <c r="AG739" s="9"/>
      <c r="AH739" s="9"/>
      <c r="AI739" s="282"/>
      <c r="AJ739" s="31" t="s">
        <v>856</v>
      </c>
      <c r="AK739" s="275"/>
      <c r="AL739" s="280"/>
    </row>
    <row r="740" spans="1:38" ht="45" x14ac:dyDescent="0.25">
      <c r="A740" s="31" t="s">
        <v>1268</v>
      </c>
      <c r="B740" s="275" t="s">
        <v>418</v>
      </c>
      <c r="C740" s="9" t="s">
        <v>1191</v>
      </c>
      <c r="D740" s="9"/>
      <c r="E740" s="276"/>
      <c r="F740" s="9"/>
      <c r="G740" s="9"/>
      <c r="H740" s="9"/>
      <c r="I740" s="9"/>
      <c r="J740" s="9"/>
      <c r="K740" s="9"/>
      <c r="L740" s="275"/>
      <c r="M740" s="9"/>
      <c r="N740" s="277"/>
      <c r="O740" s="277"/>
      <c r="P740" s="278"/>
      <c r="Q740" s="279">
        <v>46326</v>
      </c>
      <c r="R740" s="280" t="s">
        <v>261</v>
      </c>
      <c r="S740" s="277"/>
      <c r="T740" s="281"/>
      <c r="U740" s="9"/>
      <c r="V740" s="9"/>
      <c r="W740" s="9"/>
      <c r="X740" s="9"/>
      <c r="Y740" s="9"/>
      <c r="Z740" s="9"/>
      <c r="AA740" s="9"/>
      <c r="AB740" s="9"/>
      <c r="AC740" s="9"/>
      <c r="AD740" s="9"/>
      <c r="AE740" s="9"/>
      <c r="AF740" s="9"/>
      <c r="AG740" s="9"/>
      <c r="AH740" s="9"/>
      <c r="AI740" s="282"/>
      <c r="AJ740" s="31" t="s">
        <v>856</v>
      </c>
      <c r="AK740" s="275"/>
      <c r="AL740" s="280"/>
    </row>
    <row r="741" spans="1:38" ht="30" x14ac:dyDescent="0.25">
      <c r="A741" s="31" t="s">
        <v>750</v>
      </c>
      <c r="B741" s="275" t="s">
        <v>286</v>
      </c>
      <c r="C741" s="9" t="s">
        <v>1192</v>
      </c>
      <c r="D741" s="9"/>
      <c r="E741" s="276"/>
      <c r="F741" s="9"/>
      <c r="G741" s="9"/>
      <c r="H741" s="9"/>
      <c r="I741" s="9"/>
      <c r="J741" s="9"/>
      <c r="K741" s="9"/>
      <c r="L741" s="275"/>
      <c r="M741" s="9"/>
      <c r="N741" s="277"/>
      <c r="O741" s="277"/>
      <c r="P741" s="278"/>
      <c r="Q741" s="279">
        <v>46326</v>
      </c>
      <c r="R741" s="280" t="s">
        <v>261</v>
      </c>
      <c r="S741" s="277"/>
      <c r="T741" s="281"/>
      <c r="U741" s="9"/>
      <c r="V741" s="9"/>
      <c r="W741" s="9"/>
      <c r="X741" s="9"/>
      <c r="Y741" s="9"/>
      <c r="Z741" s="9"/>
      <c r="AA741" s="9"/>
      <c r="AB741" s="9"/>
      <c r="AC741" s="9"/>
      <c r="AD741" s="9"/>
      <c r="AE741" s="9"/>
      <c r="AF741" s="9"/>
      <c r="AG741" s="9"/>
      <c r="AH741" s="9"/>
      <c r="AI741" s="282"/>
      <c r="AJ741" s="31" t="s">
        <v>856</v>
      </c>
      <c r="AK741" s="275"/>
      <c r="AL741" s="280"/>
    </row>
    <row r="742" spans="1:38" ht="45" x14ac:dyDescent="0.25">
      <c r="A742" s="31" t="s">
        <v>1269</v>
      </c>
      <c r="B742" s="275" t="s">
        <v>418</v>
      </c>
      <c r="C742" s="9" t="s">
        <v>1193</v>
      </c>
      <c r="D742" s="9"/>
      <c r="E742" s="276"/>
      <c r="F742" s="9"/>
      <c r="G742" s="9"/>
      <c r="H742" s="9"/>
      <c r="I742" s="9"/>
      <c r="J742" s="9"/>
      <c r="K742" s="9"/>
      <c r="L742" s="275"/>
      <c r="M742" s="9"/>
      <c r="N742" s="277"/>
      <c r="O742" s="277"/>
      <c r="P742" s="278"/>
      <c r="Q742" s="279">
        <v>46326</v>
      </c>
      <c r="R742" s="280" t="s">
        <v>261</v>
      </c>
      <c r="S742" s="277"/>
      <c r="T742" s="281"/>
      <c r="U742" s="9"/>
      <c r="V742" s="9"/>
      <c r="W742" s="9"/>
      <c r="X742" s="9"/>
      <c r="Y742" s="9"/>
      <c r="Z742" s="9"/>
      <c r="AA742" s="9"/>
      <c r="AB742" s="9"/>
      <c r="AC742" s="9"/>
      <c r="AD742" s="9"/>
      <c r="AE742" s="9"/>
      <c r="AF742" s="9"/>
      <c r="AG742" s="9"/>
      <c r="AH742" s="9"/>
      <c r="AI742" s="282"/>
      <c r="AJ742" s="31" t="s">
        <v>856</v>
      </c>
      <c r="AK742" s="275"/>
      <c r="AL742" s="280"/>
    </row>
    <row r="743" spans="1:38" ht="30" x14ac:dyDescent="0.25">
      <c r="A743" s="31" t="s">
        <v>751</v>
      </c>
      <c r="B743" s="275" t="s">
        <v>286</v>
      </c>
      <c r="C743" s="9" t="s">
        <v>1194</v>
      </c>
      <c r="D743" s="9"/>
      <c r="E743" s="276"/>
      <c r="F743" s="9"/>
      <c r="G743" s="9"/>
      <c r="H743" s="9"/>
      <c r="I743" s="9"/>
      <c r="J743" s="9"/>
      <c r="K743" s="9"/>
      <c r="L743" s="275"/>
      <c r="M743" s="9"/>
      <c r="N743" s="277"/>
      <c r="O743" s="277"/>
      <c r="P743" s="278"/>
      <c r="Q743" s="279">
        <v>46326</v>
      </c>
      <c r="R743" s="280" t="s">
        <v>261</v>
      </c>
      <c r="S743" s="277"/>
      <c r="T743" s="281"/>
      <c r="U743" s="9"/>
      <c r="V743" s="9"/>
      <c r="W743" s="9"/>
      <c r="X743" s="9"/>
      <c r="Y743" s="9"/>
      <c r="Z743" s="9"/>
      <c r="AA743" s="9"/>
      <c r="AB743" s="9"/>
      <c r="AC743" s="9"/>
      <c r="AD743" s="9"/>
      <c r="AE743" s="9"/>
      <c r="AF743" s="9"/>
      <c r="AG743" s="9"/>
      <c r="AH743" s="9"/>
      <c r="AI743" s="282"/>
      <c r="AJ743" s="31" t="s">
        <v>856</v>
      </c>
      <c r="AK743" s="275"/>
      <c r="AL743" s="280"/>
    </row>
    <row r="744" spans="1:38" ht="45" x14ac:dyDescent="0.25">
      <c r="A744" s="31" t="s">
        <v>1270</v>
      </c>
      <c r="B744" s="275" t="s">
        <v>418</v>
      </c>
      <c r="C744" s="9" t="s">
        <v>1195</v>
      </c>
      <c r="D744" s="9"/>
      <c r="E744" s="276"/>
      <c r="F744" s="9"/>
      <c r="G744" s="9"/>
      <c r="H744" s="9"/>
      <c r="I744" s="9"/>
      <c r="J744" s="9"/>
      <c r="K744" s="9"/>
      <c r="L744" s="275"/>
      <c r="M744" s="9"/>
      <c r="N744" s="277"/>
      <c r="O744" s="277"/>
      <c r="P744" s="278"/>
      <c r="Q744" s="279">
        <v>46326</v>
      </c>
      <c r="R744" s="280" t="s">
        <v>261</v>
      </c>
      <c r="S744" s="277"/>
      <c r="T744" s="281"/>
      <c r="U744" s="9"/>
      <c r="V744" s="9"/>
      <c r="W744" s="9"/>
      <c r="X744" s="9"/>
      <c r="Y744" s="9"/>
      <c r="Z744" s="9"/>
      <c r="AA744" s="9"/>
      <c r="AB744" s="9"/>
      <c r="AC744" s="9"/>
      <c r="AD744" s="9"/>
      <c r="AE744" s="9"/>
      <c r="AF744" s="9"/>
      <c r="AG744" s="9"/>
      <c r="AH744" s="9"/>
      <c r="AI744" s="282"/>
      <c r="AJ744" s="31" t="s">
        <v>856</v>
      </c>
      <c r="AK744" s="275"/>
      <c r="AL744" s="280"/>
    </row>
    <row r="745" spans="1:38" ht="45" x14ac:dyDescent="0.25">
      <c r="A745" s="31" t="s">
        <v>752</v>
      </c>
      <c r="B745" s="275" t="s">
        <v>387</v>
      </c>
      <c r="C745" s="9" t="s">
        <v>1196</v>
      </c>
      <c r="D745" s="9"/>
      <c r="E745" s="276"/>
      <c r="F745" s="9"/>
      <c r="G745" s="9"/>
      <c r="H745" s="9"/>
      <c r="I745" s="9"/>
      <c r="J745" s="9"/>
      <c r="K745" s="9"/>
      <c r="L745" s="275"/>
      <c r="M745" s="9"/>
      <c r="N745" s="277"/>
      <c r="O745" s="277"/>
      <c r="P745" s="278"/>
      <c r="Q745" s="279">
        <v>46326</v>
      </c>
      <c r="R745" s="280" t="s">
        <v>261</v>
      </c>
      <c r="S745" s="277"/>
      <c r="T745" s="281"/>
      <c r="U745" s="9"/>
      <c r="V745" s="9"/>
      <c r="W745" s="9"/>
      <c r="X745" s="9"/>
      <c r="Y745" s="9"/>
      <c r="Z745" s="9"/>
      <c r="AA745" s="9"/>
      <c r="AB745" s="9"/>
      <c r="AC745" s="9"/>
      <c r="AD745" s="9"/>
      <c r="AE745" s="9"/>
      <c r="AF745" s="9"/>
      <c r="AG745" s="9"/>
      <c r="AH745" s="9"/>
      <c r="AI745" s="282"/>
      <c r="AJ745" s="31" t="s">
        <v>856</v>
      </c>
      <c r="AK745" s="275"/>
      <c r="AL745" s="280"/>
    </row>
    <row r="746" spans="1:38" x14ac:dyDescent="0.25">
      <c r="A746" s="31" t="s">
        <v>1765</v>
      </c>
      <c r="B746" s="275" t="s">
        <v>345</v>
      </c>
      <c r="C746" s="9" t="s">
        <v>2000</v>
      </c>
      <c r="D746" s="9" t="s">
        <v>15</v>
      </c>
      <c r="E746" s="276"/>
      <c r="F746" s="9"/>
      <c r="G746" s="9"/>
      <c r="H746" s="9"/>
      <c r="I746" s="9"/>
      <c r="J746" s="9"/>
      <c r="K746" s="9"/>
      <c r="L746" s="275"/>
      <c r="M746" s="9"/>
      <c r="N746" s="277"/>
      <c r="O746" s="277"/>
      <c r="P746" s="278">
        <v>0</v>
      </c>
      <c r="Q746" s="279" t="s">
        <v>4</v>
      </c>
      <c r="R746" s="280" t="s">
        <v>261</v>
      </c>
      <c r="S746" s="277"/>
      <c r="T746" s="281"/>
      <c r="U746" s="9"/>
      <c r="V746" s="9"/>
      <c r="W746" s="9"/>
      <c r="X746" s="9"/>
      <c r="Y746" s="9"/>
      <c r="Z746" s="9"/>
      <c r="AA746" s="9"/>
      <c r="AB746" s="9"/>
      <c r="AC746" s="9"/>
      <c r="AD746" s="9"/>
      <c r="AE746" s="9"/>
      <c r="AF746" s="9"/>
      <c r="AG746" s="9"/>
      <c r="AH746" s="9"/>
      <c r="AI746" s="282"/>
      <c r="AJ746" s="31" t="s">
        <v>856</v>
      </c>
      <c r="AK746" s="275"/>
      <c r="AL746" s="280"/>
    </row>
    <row r="747" spans="1:38" x14ac:dyDescent="0.25">
      <c r="A747" s="31" t="s">
        <v>1766</v>
      </c>
      <c r="B747" s="275" t="s">
        <v>280</v>
      </c>
      <c r="C747" s="9" t="s">
        <v>2001</v>
      </c>
      <c r="D747" s="9" t="s">
        <v>15</v>
      </c>
      <c r="E747" s="276"/>
      <c r="F747" s="9"/>
      <c r="G747" s="9"/>
      <c r="H747" s="9"/>
      <c r="I747" s="9"/>
      <c r="J747" s="9"/>
      <c r="K747" s="9"/>
      <c r="L747" s="275"/>
      <c r="M747" s="9"/>
      <c r="N747" s="277"/>
      <c r="O747" s="277"/>
      <c r="P747" s="278">
        <v>0</v>
      </c>
      <c r="Q747" s="279" t="s">
        <v>4</v>
      </c>
      <c r="R747" s="280" t="s">
        <v>261</v>
      </c>
      <c r="S747" s="277"/>
      <c r="T747" s="281"/>
      <c r="U747" s="9"/>
      <c r="V747" s="9"/>
      <c r="W747" s="9"/>
      <c r="X747" s="9"/>
      <c r="Y747" s="9"/>
      <c r="Z747" s="9"/>
      <c r="AA747" s="9"/>
      <c r="AB747" s="9"/>
      <c r="AC747" s="9"/>
      <c r="AD747" s="9"/>
      <c r="AE747" s="9"/>
      <c r="AF747" s="9"/>
      <c r="AG747" s="9"/>
      <c r="AH747" s="9"/>
      <c r="AI747" s="282"/>
      <c r="AJ747" s="31" t="s">
        <v>856</v>
      </c>
      <c r="AK747" s="275"/>
      <c r="AL747" s="280"/>
    </row>
    <row r="748" spans="1:38" x14ac:dyDescent="0.25">
      <c r="A748" s="31" t="s">
        <v>1768</v>
      </c>
      <c r="B748" s="275" t="s">
        <v>280</v>
      </c>
      <c r="C748" s="9" t="s">
        <v>2003</v>
      </c>
      <c r="D748" s="9" t="s">
        <v>15</v>
      </c>
      <c r="E748" s="276"/>
      <c r="F748" s="9"/>
      <c r="G748" s="9"/>
      <c r="H748" s="9"/>
      <c r="I748" s="9"/>
      <c r="J748" s="9"/>
      <c r="K748" s="9"/>
      <c r="L748" s="275"/>
      <c r="M748" s="9"/>
      <c r="N748" s="277"/>
      <c r="O748" s="277"/>
      <c r="P748" s="278">
        <v>0</v>
      </c>
      <c r="Q748" s="279" t="s">
        <v>4</v>
      </c>
      <c r="R748" s="280" t="s">
        <v>261</v>
      </c>
      <c r="S748" s="277"/>
      <c r="T748" s="281"/>
      <c r="U748" s="9"/>
      <c r="V748" s="9"/>
      <c r="W748" s="9"/>
      <c r="X748" s="9"/>
      <c r="Y748" s="9"/>
      <c r="Z748" s="9"/>
      <c r="AA748" s="9"/>
      <c r="AB748" s="9"/>
      <c r="AC748" s="9"/>
      <c r="AD748" s="9"/>
      <c r="AE748" s="9"/>
      <c r="AF748" s="9"/>
      <c r="AG748" s="9"/>
      <c r="AH748" s="9"/>
      <c r="AI748" s="282"/>
      <c r="AJ748" s="31" t="s">
        <v>856</v>
      </c>
      <c r="AK748" s="275"/>
      <c r="AL748" s="280"/>
    </row>
    <row r="749" spans="1:38" x14ac:dyDescent="0.25">
      <c r="A749" s="31" t="s">
        <v>1769</v>
      </c>
      <c r="B749" s="275" t="s">
        <v>307</v>
      </c>
      <c r="C749" s="9" t="s">
        <v>2004</v>
      </c>
      <c r="D749" s="9" t="s">
        <v>15</v>
      </c>
      <c r="E749" s="276"/>
      <c r="F749" s="9"/>
      <c r="G749" s="9"/>
      <c r="H749" s="9"/>
      <c r="I749" s="9"/>
      <c r="J749" s="9"/>
      <c r="K749" s="9">
        <v>1</v>
      </c>
      <c r="L749" s="275"/>
      <c r="M749" s="9"/>
      <c r="N749" s="277"/>
      <c r="O749" s="277"/>
      <c r="P749" s="278">
        <v>8</v>
      </c>
      <c r="Q749" s="279" t="s">
        <v>4</v>
      </c>
      <c r="R749" s="280"/>
      <c r="S749" s="277"/>
      <c r="T749" s="281">
        <v>2</v>
      </c>
      <c r="U749" s="9">
        <v>2</v>
      </c>
      <c r="V749" s="9"/>
      <c r="W749" s="9">
        <v>2</v>
      </c>
      <c r="X749" s="9"/>
      <c r="Y749" s="9"/>
      <c r="Z749" s="9"/>
      <c r="AA749" s="9"/>
      <c r="AB749" s="9"/>
      <c r="AC749" s="9"/>
      <c r="AD749" s="9"/>
      <c r="AE749" s="9"/>
      <c r="AF749" s="9"/>
      <c r="AG749" s="9"/>
      <c r="AH749" s="9"/>
      <c r="AI749" s="282"/>
      <c r="AJ749" s="31" t="s">
        <v>2074</v>
      </c>
      <c r="AK749" s="275"/>
      <c r="AL749" s="280"/>
    </row>
    <row r="750" spans="1:38" x14ac:dyDescent="0.25">
      <c r="A750" s="31" t="s">
        <v>1770</v>
      </c>
      <c r="B750" s="275" t="s">
        <v>321</v>
      </c>
      <c r="C750" s="9" t="s">
        <v>2005</v>
      </c>
      <c r="D750" s="9" t="s">
        <v>15</v>
      </c>
      <c r="E750" s="276"/>
      <c r="F750" s="9"/>
      <c r="G750" s="9"/>
      <c r="H750" s="9"/>
      <c r="I750" s="9"/>
      <c r="J750" s="9"/>
      <c r="K750" s="9"/>
      <c r="L750" s="275"/>
      <c r="M750" s="9"/>
      <c r="N750" s="277"/>
      <c r="O750" s="277"/>
      <c r="P750" s="278">
        <v>3</v>
      </c>
      <c r="Q750" s="279" t="s">
        <v>4</v>
      </c>
      <c r="R750" s="280"/>
      <c r="S750" s="277"/>
      <c r="T750" s="281"/>
      <c r="U750" s="9"/>
      <c r="V750" s="9">
        <v>2</v>
      </c>
      <c r="W750" s="9"/>
      <c r="X750" s="9"/>
      <c r="Y750" s="9"/>
      <c r="Z750" s="9"/>
      <c r="AA750" s="9"/>
      <c r="AB750" s="9"/>
      <c r="AC750" s="9"/>
      <c r="AD750" s="9"/>
      <c r="AE750" s="9"/>
      <c r="AF750" s="9"/>
      <c r="AG750" s="9"/>
      <c r="AH750" s="9"/>
      <c r="AI750" s="282"/>
      <c r="AJ750" s="31" t="s">
        <v>2090</v>
      </c>
      <c r="AK750" s="275" t="s">
        <v>2091</v>
      </c>
      <c r="AL750" s="280"/>
    </row>
    <row r="751" spans="1:38" ht="45" x14ac:dyDescent="0.25">
      <c r="A751" s="31" t="s">
        <v>753</v>
      </c>
      <c r="B751" s="275" t="s">
        <v>474</v>
      </c>
      <c r="C751" s="9" t="s">
        <v>1197</v>
      </c>
      <c r="D751" s="9"/>
      <c r="E751" s="276"/>
      <c r="F751" s="9"/>
      <c r="G751" s="9"/>
      <c r="H751" s="9"/>
      <c r="I751" s="9"/>
      <c r="J751" s="9"/>
      <c r="K751" s="9"/>
      <c r="L751" s="275"/>
      <c r="M751" s="9"/>
      <c r="N751" s="277"/>
      <c r="O751" s="277"/>
      <c r="P751" s="278"/>
      <c r="Q751" s="279">
        <v>45107</v>
      </c>
      <c r="R751" s="280"/>
      <c r="S751" s="277"/>
      <c r="T751" s="281"/>
      <c r="U751" s="9"/>
      <c r="V751" s="9"/>
      <c r="W751" s="9"/>
      <c r="X751" s="9"/>
      <c r="Y751" s="9"/>
      <c r="Z751" s="9"/>
      <c r="AA751" s="9"/>
      <c r="AB751" s="9"/>
      <c r="AC751" s="9"/>
      <c r="AD751" s="9"/>
      <c r="AE751" s="9"/>
      <c r="AF751" s="9"/>
      <c r="AG751" s="9"/>
      <c r="AH751" s="9"/>
      <c r="AI751" s="282"/>
      <c r="AJ751" s="31" t="s">
        <v>929</v>
      </c>
      <c r="AK751" s="275"/>
      <c r="AL751" s="280"/>
    </row>
    <row r="752" spans="1:38" x14ac:dyDescent="0.25">
      <c r="A752" s="31" t="s">
        <v>1771</v>
      </c>
      <c r="B752" s="275" t="s">
        <v>321</v>
      </c>
      <c r="C752" s="9" t="s">
        <v>2006</v>
      </c>
      <c r="D752" s="9" t="s">
        <v>15</v>
      </c>
      <c r="E752" s="276"/>
      <c r="F752" s="9"/>
      <c r="G752" s="9"/>
      <c r="H752" s="9"/>
      <c r="I752" s="9"/>
      <c r="J752" s="9"/>
      <c r="K752" s="9"/>
      <c r="L752" s="275"/>
      <c r="M752" s="9"/>
      <c r="N752" s="277"/>
      <c r="O752" s="277"/>
      <c r="P752" s="278">
        <v>0</v>
      </c>
      <c r="Q752" s="279" t="s">
        <v>4</v>
      </c>
      <c r="R752" s="280"/>
      <c r="S752" s="277"/>
      <c r="T752" s="281"/>
      <c r="U752" s="9"/>
      <c r="V752" s="9">
        <v>2</v>
      </c>
      <c r="W752" s="9">
        <v>2</v>
      </c>
      <c r="X752" s="9"/>
      <c r="Y752" s="9">
        <v>2</v>
      </c>
      <c r="Z752" s="9"/>
      <c r="AA752" s="9">
        <v>2</v>
      </c>
      <c r="AB752" s="9">
        <v>2</v>
      </c>
      <c r="AC752" s="9"/>
      <c r="AD752" s="9">
        <v>2</v>
      </c>
      <c r="AE752" s="9"/>
      <c r="AF752" s="9">
        <v>2</v>
      </c>
      <c r="AG752" s="9">
        <v>2</v>
      </c>
      <c r="AH752" s="9"/>
      <c r="AI752" s="282"/>
      <c r="AJ752" s="31" t="s">
        <v>2110</v>
      </c>
      <c r="AK752" s="275"/>
      <c r="AL752" s="280"/>
    </row>
    <row r="753" spans="1:38" x14ac:dyDescent="0.25">
      <c r="A753" s="31" t="s">
        <v>1772</v>
      </c>
      <c r="B753" s="275"/>
      <c r="C753" s="9" t="s">
        <v>2007</v>
      </c>
      <c r="D753" s="9" t="s">
        <v>15</v>
      </c>
      <c r="E753" s="276"/>
      <c r="F753" s="9"/>
      <c r="G753" s="9"/>
      <c r="H753" s="9"/>
      <c r="I753" s="9"/>
      <c r="J753" s="9"/>
      <c r="K753" s="9"/>
      <c r="L753" s="275"/>
      <c r="M753" s="9"/>
      <c r="N753" s="277"/>
      <c r="O753" s="277"/>
      <c r="P753" s="278">
        <v>0</v>
      </c>
      <c r="Q753" s="279" t="s">
        <v>4</v>
      </c>
      <c r="R753" s="280"/>
      <c r="S753" s="277"/>
      <c r="T753" s="281"/>
      <c r="U753" s="9"/>
      <c r="V753" s="9">
        <v>2</v>
      </c>
      <c r="W753" s="9">
        <v>2</v>
      </c>
      <c r="X753" s="9"/>
      <c r="Y753" s="9">
        <v>2</v>
      </c>
      <c r="Z753" s="9"/>
      <c r="AA753" s="9">
        <v>2</v>
      </c>
      <c r="AB753" s="9">
        <v>2</v>
      </c>
      <c r="AC753" s="9"/>
      <c r="AD753" s="9">
        <v>2</v>
      </c>
      <c r="AE753" s="9"/>
      <c r="AF753" s="9"/>
      <c r="AG753" s="9">
        <v>2</v>
      </c>
      <c r="AH753" s="9"/>
      <c r="AI753" s="282"/>
      <c r="AJ753" s="31" t="s">
        <v>2081</v>
      </c>
      <c r="AK753" s="275"/>
      <c r="AL753" s="280"/>
    </row>
    <row r="754" spans="1:38" x14ac:dyDescent="0.25">
      <c r="A754" s="31" t="s">
        <v>494</v>
      </c>
      <c r="B754" s="275" t="s">
        <v>321</v>
      </c>
      <c r="C754" s="9" t="s">
        <v>495</v>
      </c>
      <c r="D754" s="9" t="s">
        <v>15</v>
      </c>
      <c r="E754" s="276"/>
      <c r="F754" s="9"/>
      <c r="G754" s="9"/>
      <c r="H754" s="9"/>
      <c r="I754" s="9"/>
      <c r="J754" s="9"/>
      <c r="K754" s="9"/>
      <c r="L754" s="275"/>
      <c r="M754" s="9"/>
      <c r="N754" s="277"/>
      <c r="O754" s="277"/>
      <c r="P754" s="278">
        <v>1</v>
      </c>
      <c r="Q754" s="279">
        <v>46204</v>
      </c>
      <c r="R754" s="280"/>
      <c r="S754" s="277"/>
      <c r="T754" s="281"/>
      <c r="U754" s="9"/>
      <c r="V754" s="9"/>
      <c r="W754" s="9"/>
      <c r="X754" s="9"/>
      <c r="Y754" s="9"/>
      <c r="Z754" s="9"/>
      <c r="AA754" s="9"/>
      <c r="AB754" s="9"/>
      <c r="AC754" s="9"/>
      <c r="AD754" s="9"/>
      <c r="AE754" s="9"/>
      <c r="AF754" s="9"/>
      <c r="AG754" s="9"/>
      <c r="AH754" s="9">
        <v>2</v>
      </c>
      <c r="AI754" s="282"/>
      <c r="AJ754" s="31" t="s">
        <v>2079</v>
      </c>
      <c r="AK754" s="275"/>
      <c r="AL754" s="280"/>
    </row>
    <row r="755" spans="1:38" x14ac:dyDescent="0.25">
      <c r="A755" s="31" t="s">
        <v>1372</v>
      </c>
      <c r="B755" s="275" t="s">
        <v>321</v>
      </c>
      <c r="C755" s="9" t="s">
        <v>1502</v>
      </c>
      <c r="D755" s="9" t="s">
        <v>16</v>
      </c>
      <c r="E755" s="276"/>
      <c r="F755" s="9"/>
      <c r="G755" s="9"/>
      <c r="H755" s="9"/>
      <c r="I755" s="9"/>
      <c r="J755" s="9"/>
      <c r="K755" s="9"/>
      <c r="L755" s="275"/>
      <c r="M755" s="9"/>
      <c r="N755" s="277"/>
      <c r="O755" s="277"/>
      <c r="P755" s="278">
        <v>0</v>
      </c>
      <c r="Q755" s="279" t="s">
        <v>4</v>
      </c>
      <c r="R755" s="280"/>
      <c r="S755" s="277"/>
      <c r="T755" s="281"/>
      <c r="U755" s="9"/>
      <c r="V755" s="9"/>
      <c r="W755" s="9">
        <v>1</v>
      </c>
      <c r="X755" s="9"/>
      <c r="Y755" s="9"/>
      <c r="Z755" s="9"/>
      <c r="AA755" s="9"/>
      <c r="AB755" s="9"/>
      <c r="AC755" s="9"/>
      <c r="AD755" s="9"/>
      <c r="AE755" s="9"/>
      <c r="AF755" s="9"/>
      <c r="AG755" s="9"/>
      <c r="AH755" s="9"/>
      <c r="AI755" s="282"/>
      <c r="AJ755" s="31" t="s">
        <v>861</v>
      </c>
      <c r="AK755" s="275"/>
      <c r="AL755" s="280"/>
    </row>
    <row r="756" spans="1:38" ht="30" x14ac:dyDescent="0.25">
      <c r="A756" s="31" t="s">
        <v>496</v>
      </c>
      <c r="B756" s="275" t="s">
        <v>331</v>
      </c>
      <c r="C756" s="9" t="s">
        <v>497</v>
      </c>
      <c r="D756" s="9"/>
      <c r="E756" s="276"/>
      <c r="F756" s="9"/>
      <c r="G756" s="9"/>
      <c r="H756" s="9"/>
      <c r="I756" s="9"/>
      <c r="J756" s="9"/>
      <c r="K756" s="9"/>
      <c r="L756" s="275"/>
      <c r="M756" s="9"/>
      <c r="N756" s="277"/>
      <c r="O756" s="277"/>
      <c r="P756" s="278"/>
      <c r="Q756" s="279">
        <v>45329</v>
      </c>
      <c r="R756" s="280"/>
      <c r="S756" s="277"/>
      <c r="T756" s="281"/>
      <c r="U756" s="9"/>
      <c r="V756" s="9"/>
      <c r="W756" s="9"/>
      <c r="X756" s="9"/>
      <c r="Y756" s="9"/>
      <c r="Z756" s="9"/>
      <c r="AA756" s="9"/>
      <c r="AB756" s="9"/>
      <c r="AC756" s="9"/>
      <c r="AD756" s="9"/>
      <c r="AE756" s="9"/>
      <c r="AF756" s="9"/>
      <c r="AG756" s="9"/>
      <c r="AH756" s="9"/>
      <c r="AI756" s="282"/>
      <c r="AJ756" s="31" t="s">
        <v>837</v>
      </c>
      <c r="AK756" s="275"/>
      <c r="AL756" s="280"/>
    </row>
    <row r="757" spans="1:38" ht="45" x14ac:dyDescent="0.25">
      <c r="A757" s="31" t="s">
        <v>498</v>
      </c>
      <c r="B757" s="275" t="s">
        <v>331</v>
      </c>
      <c r="C757" s="9" t="s">
        <v>499</v>
      </c>
      <c r="D757" s="9"/>
      <c r="E757" s="276"/>
      <c r="F757" s="9"/>
      <c r="G757" s="9"/>
      <c r="H757" s="9"/>
      <c r="I757" s="9"/>
      <c r="J757" s="9"/>
      <c r="K757" s="9"/>
      <c r="L757" s="275"/>
      <c r="M757" s="9"/>
      <c r="N757" s="277"/>
      <c r="O757" s="277"/>
      <c r="P757" s="278"/>
      <c r="Q757" s="279">
        <v>45695</v>
      </c>
      <c r="R757" s="280"/>
      <c r="S757" s="277"/>
      <c r="T757" s="281"/>
      <c r="U757" s="9"/>
      <c r="V757" s="9"/>
      <c r="W757" s="9"/>
      <c r="X757" s="9"/>
      <c r="Y757" s="9"/>
      <c r="Z757" s="9"/>
      <c r="AA757" s="9"/>
      <c r="AB757" s="9"/>
      <c r="AC757" s="9"/>
      <c r="AD757" s="9"/>
      <c r="AE757" s="9"/>
      <c r="AF757" s="9"/>
      <c r="AG757" s="9"/>
      <c r="AH757" s="9"/>
      <c r="AI757" s="282"/>
      <c r="AJ757" s="31" t="s">
        <v>930</v>
      </c>
      <c r="AK757" s="275"/>
      <c r="AL757" s="280"/>
    </row>
    <row r="758" spans="1:38" x14ac:dyDescent="0.25">
      <c r="A758" s="31" t="s">
        <v>1373</v>
      </c>
      <c r="B758" s="275" t="s">
        <v>310</v>
      </c>
      <c r="C758" s="9" t="s">
        <v>1503</v>
      </c>
      <c r="D758" s="9" t="s">
        <v>16</v>
      </c>
      <c r="E758" s="276"/>
      <c r="F758" s="9"/>
      <c r="G758" s="9"/>
      <c r="H758" s="9"/>
      <c r="I758" s="9"/>
      <c r="J758" s="9"/>
      <c r="K758" s="9"/>
      <c r="L758" s="275"/>
      <c r="M758" s="9"/>
      <c r="N758" s="277"/>
      <c r="O758" s="277"/>
      <c r="P758" s="278">
        <v>4</v>
      </c>
      <c r="Q758" s="279" t="s">
        <v>4</v>
      </c>
      <c r="R758" s="280"/>
      <c r="S758" s="277"/>
      <c r="T758" s="281"/>
      <c r="U758" s="9"/>
      <c r="V758" s="9"/>
      <c r="W758" s="9"/>
      <c r="X758" s="9"/>
      <c r="Y758" s="9">
        <v>1</v>
      </c>
      <c r="Z758" s="9"/>
      <c r="AA758" s="9"/>
      <c r="AB758" s="9"/>
      <c r="AC758" s="9"/>
      <c r="AD758" s="9"/>
      <c r="AE758" s="9"/>
      <c r="AF758" s="9"/>
      <c r="AG758" s="9"/>
      <c r="AH758" s="9"/>
      <c r="AI758" s="282"/>
      <c r="AJ758" s="31" t="s">
        <v>1559</v>
      </c>
      <c r="AK758" s="275"/>
      <c r="AL758" s="280"/>
    </row>
    <row r="759" spans="1:38" ht="30" x14ac:dyDescent="0.25">
      <c r="A759" s="31" t="s">
        <v>754</v>
      </c>
      <c r="B759" s="275" t="s">
        <v>331</v>
      </c>
      <c r="C759" s="9" t="s">
        <v>1198</v>
      </c>
      <c r="D759" s="9"/>
      <c r="E759" s="276"/>
      <c r="F759" s="9"/>
      <c r="G759" s="9"/>
      <c r="H759" s="9"/>
      <c r="I759" s="9"/>
      <c r="J759" s="9"/>
      <c r="K759" s="9"/>
      <c r="L759" s="275"/>
      <c r="M759" s="9"/>
      <c r="N759" s="277"/>
      <c r="O759" s="277"/>
      <c r="P759" s="278"/>
      <c r="Q759" s="279">
        <v>46204</v>
      </c>
      <c r="R759" s="280"/>
      <c r="S759" s="277"/>
      <c r="T759" s="281"/>
      <c r="U759" s="9"/>
      <c r="V759" s="9"/>
      <c r="W759" s="9"/>
      <c r="X759" s="9"/>
      <c r="Y759" s="9"/>
      <c r="Z759" s="9"/>
      <c r="AA759" s="9"/>
      <c r="AB759" s="9"/>
      <c r="AC759" s="9"/>
      <c r="AD759" s="9"/>
      <c r="AE759" s="9"/>
      <c r="AF759" s="9"/>
      <c r="AG759" s="9"/>
      <c r="AH759" s="9"/>
      <c r="AI759" s="282"/>
      <c r="AJ759" s="31" t="s">
        <v>817</v>
      </c>
      <c r="AK759" s="275"/>
      <c r="AL759" s="280"/>
    </row>
    <row r="760" spans="1:38" ht="60" x14ac:dyDescent="0.25">
      <c r="A760" s="31" t="s">
        <v>755</v>
      </c>
      <c r="B760" s="275" t="s">
        <v>953</v>
      </c>
      <c r="C760" s="9" t="s">
        <v>1199</v>
      </c>
      <c r="D760" s="9"/>
      <c r="E760" s="276"/>
      <c r="F760" s="9"/>
      <c r="G760" s="9"/>
      <c r="H760" s="9"/>
      <c r="I760" s="9"/>
      <c r="J760" s="9"/>
      <c r="K760" s="9"/>
      <c r="L760" s="275"/>
      <c r="M760" s="9"/>
      <c r="N760" s="277"/>
      <c r="O760" s="277"/>
      <c r="P760" s="278"/>
      <c r="Q760" s="279">
        <v>46345</v>
      </c>
      <c r="R760" s="280"/>
      <c r="S760" s="277"/>
      <c r="T760" s="281"/>
      <c r="U760" s="9"/>
      <c r="V760" s="9"/>
      <c r="W760" s="9"/>
      <c r="X760" s="9"/>
      <c r="Y760" s="9"/>
      <c r="Z760" s="9"/>
      <c r="AA760" s="9"/>
      <c r="AB760" s="9"/>
      <c r="AC760" s="9"/>
      <c r="AD760" s="9"/>
      <c r="AE760" s="9"/>
      <c r="AF760" s="9"/>
      <c r="AG760" s="9"/>
      <c r="AH760" s="9"/>
      <c r="AI760" s="282"/>
      <c r="AJ760" s="31" t="s">
        <v>891</v>
      </c>
      <c r="AK760" s="275"/>
      <c r="AL760" s="280"/>
    </row>
    <row r="761" spans="1:38" ht="60" x14ac:dyDescent="0.25">
      <c r="A761" s="31" t="s">
        <v>756</v>
      </c>
      <c r="B761" s="275" t="s">
        <v>953</v>
      </c>
      <c r="C761" s="9" t="s">
        <v>1200</v>
      </c>
      <c r="D761" s="9"/>
      <c r="E761" s="276"/>
      <c r="F761" s="9"/>
      <c r="G761" s="9"/>
      <c r="H761" s="9"/>
      <c r="I761" s="9"/>
      <c r="J761" s="9"/>
      <c r="K761" s="9"/>
      <c r="L761" s="275"/>
      <c r="M761" s="9"/>
      <c r="N761" s="277"/>
      <c r="O761" s="277" t="s">
        <v>3</v>
      </c>
      <c r="P761" s="278"/>
      <c r="Q761" s="279">
        <v>46345</v>
      </c>
      <c r="R761" s="280"/>
      <c r="S761" s="277"/>
      <c r="T761" s="281"/>
      <c r="U761" s="9"/>
      <c r="V761" s="9"/>
      <c r="W761" s="9"/>
      <c r="X761" s="9"/>
      <c r="Y761" s="9"/>
      <c r="Z761" s="9"/>
      <c r="AA761" s="9"/>
      <c r="AB761" s="9"/>
      <c r="AC761" s="9"/>
      <c r="AD761" s="9"/>
      <c r="AE761" s="9"/>
      <c r="AF761" s="9"/>
      <c r="AG761" s="9"/>
      <c r="AH761" s="9"/>
      <c r="AI761" s="282"/>
      <c r="AJ761" s="31" t="s">
        <v>848</v>
      </c>
      <c r="AK761" s="275"/>
      <c r="AL761" s="280"/>
    </row>
    <row r="762" spans="1:38" ht="60" x14ac:dyDescent="0.25">
      <c r="A762" s="31" t="s">
        <v>757</v>
      </c>
      <c r="B762" s="275" t="s">
        <v>953</v>
      </c>
      <c r="C762" s="9" t="s">
        <v>1201</v>
      </c>
      <c r="D762" s="9"/>
      <c r="E762" s="276"/>
      <c r="F762" s="9"/>
      <c r="G762" s="9"/>
      <c r="H762" s="9"/>
      <c r="I762" s="9"/>
      <c r="J762" s="9"/>
      <c r="K762" s="9"/>
      <c r="L762" s="275"/>
      <c r="M762" s="9"/>
      <c r="N762" s="277"/>
      <c r="O762" s="277" t="s">
        <v>3</v>
      </c>
      <c r="P762" s="278"/>
      <c r="Q762" s="279">
        <v>46345</v>
      </c>
      <c r="R762" s="280"/>
      <c r="S762" s="277"/>
      <c r="T762" s="281"/>
      <c r="U762" s="9"/>
      <c r="V762" s="9"/>
      <c r="W762" s="9"/>
      <c r="X762" s="9"/>
      <c r="Y762" s="9"/>
      <c r="Z762" s="9"/>
      <c r="AA762" s="9"/>
      <c r="AB762" s="9"/>
      <c r="AC762" s="9"/>
      <c r="AD762" s="9"/>
      <c r="AE762" s="9"/>
      <c r="AF762" s="9"/>
      <c r="AG762" s="9"/>
      <c r="AH762" s="9"/>
      <c r="AI762" s="282"/>
      <c r="AJ762" s="31" t="s">
        <v>848</v>
      </c>
      <c r="AK762" s="275"/>
      <c r="AL762" s="280"/>
    </row>
    <row r="763" spans="1:38" x14ac:dyDescent="0.25">
      <c r="A763" s="31" t="s">
        <v>500</v>
      </c>
      <c r="B763" s="275" t="s">
        <v>277</v>
      </c>
      <c r="C763" s="9" t="s">
        <v>501</v>
      </c>
      <c r="D763" s="9"/>
      <c r="E763" s="276"/>
      <c r="F763" s="9"/>
      <c r="G763" s="9"/>
      <c r="H763" s="9"/>
      <c r="I763" s="9"/>
      <c r="J763" s="9"/>
      <c r="K763" s="9"/>
      <c r="L763" s="275"/>
      <c r="M763" s="9"/>
      <c r="N763" s="277"/>
      <c r="O763" s="277"/>
      <c r="P763" s="278"/>
      <c r="Q763" s="279">
        <v>46184</v>
      </c>
      <c r="R763" s="280"/>
      <c r="S763" s="277"/>
      <c r="T763" s="281"/>
      <c r="U763" s="9"/>
      <c r="V763" s="9"/>
      <c r="W763" s="9"/>
      <c r="X763" s="9"/>
      <c r="Y763" s="9"/>
      <c r="Z763" s="9"/>
      <c r="AA763" s="9"/>
      <c r="AB763" s="9"/>
      <c r="AC763" s="9"/>
      <c r="AD763" s="9"/>
      <c r="AE763" s="9"/>
      <c r="AF763" s="9"/>
      <c r="AG763" s="9"/>
      <c r="AH763" s="9"/>
      <c r="AI763" s="282"/>
      <c r="AJ763" s="31" t="s">
        <v>931</v>
      </c>
      <c r="AK763" s="275"/>
      <c r="AL763" s="280"/>
    </row>
    <row r="764" spans="1:38" ht="30" x14ac:dyDescent="0.25">
      <c r="A764" s="31" t="s">
        <v>758</v>
      </c>
      <c r="B764" s="275" t="s">
        <v>273</v>
      </c>
      <c r="C764" s="9" t="s">
        <v>1202</v>
      </c>
      <c r="D764" s="9" t="s">
        <v>16</v>
      </c>
      <c r="E764" s="276"/>
      <c r="F764" s="9"/>
      <c r="G764" s="9"/>
      <c r="H764" s="9"/>
      <c r="I764" s="9"/>
      <c r="J764" s="9"/>
      <c r="K764" s="9"/>
      <c r="L764" s="275"/>
      <c r="M764" s="9"/>
      <c r="N764" s="277"/>
      <c r="O764" s="277"/>
      <c r="P764" s="278">
        <v>59</v>
      </c>
      <c r="Q764" s="279">
        <v>46326</v>
      </c>
      <c r="R764" s="280"/>
      <c r="S764" s="277"/>
      <c r="T764" s="281"/>
      <c r="U764" s="9"/>
      <c r="V764" s="9"/>
      <c r="W764" s="9">
        <v>1</v>
      </c>
      <c r="X764" s="9"/>
      <c r="Y764" s="9"/>
      <c r="Z764" s="9"/>
      <c r="AA764" s="9"/>
      <c r="AB764" s="9"/>
      <c r="AC764" s="9"/>
      <c r="AD764" s="9"/>
      <c r="AE764" s="9"/>
      <c r="AF764" s="9"/>
      <c r="AG764" s="9"/>
      <c r="AH764" s="9"/>
      <c r="AI764" s="282"/>
      <c r="AJ764" s="31" t="s">
        <v>1532</v>
      </c>
      <c r="AK764" s="275"/>
      <c r="AL764" s="280"/>
    </row>
    <row r="765" spans="1:38" x14ac:dyDescent="0.25">
      <c r="A765" s="31" t="s">
        <v>1773</v>
      </c>
      <c r="B765" s="275" t="s">
        <v>280</v>
      </c>
      <c r="C765" s="9" t="s">
        <v>2008</v>
      </c>
      <c r="D765" s="9" t="s">
        <v>15</v>
      </c>
      <c r="E765" s="276"/>
      <c r="F765" s="9"/>
      <c r="G765" s="9" t="s">
        <v>19</v>
      </c>
      <c r="H765" s="9"/>
      <c r="I765" s="9">
        <v>20</v>
      </c>
      <c r="J765" s="9"/>
      <c r="K765" s="9"/>
      <c r="L765" s="275"/>
      <c r="M765" s="9"/>
      <c r="N765" s="277"/>
      <c r="O765" s="277"/>
      <c r="P765" s="278">
        <v>0</v>
      </c>
      <c r="Q765" s="279" t="s">
        <v>4</v>
      </c>
      <c r="R765" s="280"/>
      <c r="S765" s="277"/>
      <c r="T765" s="281"/>
      <c r="U765" s="9"/>
      <c r="V765" s="9">
        <v>2</v>
      </c>
      <c r="W765" s="9">
        <v>2</v>
      </c>
      <c r="X765" s="9"/>
      <c r="Y765" s="9">
        <v>2</v>
      </c>
      <c r="Z765" s="9"/>
      <c r="AA765" s="9">
        <v>2</v>
      </c>
      <c r="AB765" s="9">
        <v>2</v>
      </c>
      <c r="AC765" s="9"/>
      <c r="AD765" s="9"/>
      <c r="AE765" s="9"/>
      <c r="AF765" s="9">
        <v>2</v>
      </c>
      <c r="AG765" s="9">
        <v>2</v>
      </c>
      <c r="AH765" s="9"/>
      <c r="AI765" s="282"/>
      <c r="AJ765" s="31" t="s">
        <v>2123</v>
      </c>
      <c r="AK765" s="275"/>
      <c r="AL765" s="280"/>
    </row>
    <row r="766" spans="1:38" x14ac:dyDescent="0.25">
      <c r="A766" s="31" t="s">
        <v>1774</v>
      </c>
      <c r="B766" s="275" t="s">
        <v>280</v>
      </c>
      <c r="C766" s="9" t="s">
        <v>2008</v>
      </c>
      <c r="D766" s="9" t="s">
        <v>15</v>
      </c>
      <c r="E766" s="276"/>
      <c r="F766" s="9"/>
      <c r="G766" s="9" t="s">
        <v>19</v>
      </c>
      <c r="H766" s="9"/>
      <c r="I766" s="9">
        <v>6</v>
      </c>
      <c r="J766" s="9"/>
      <c r="K766" s="9"/>
      <c r="L766" s="275"/>
      <c r="M766" s="9"/>
      <c r="N766" s="277"/>
      <c r="O766" s="277"/>
      <c r="P766" s="278">
        <v>0</v>
      </c>
      <c r="Q766" s="279" t="s">
        <v>4</v>
      </c>
      <c r="R766" s="280"/>
      <c r="S766" s="277"/>
      <c r="T766" s="281"/>
      <c r="U766" s="9"/>
      <c r="V766" s="9">
        <v>2</v>
      </c>
      <c r="W766" s="9">
        <v>2</v>
      </c>
      <c r="X766" s="9"/>
      <c r="Y766" s="9">
        <v>2</v>
      </c>
      <c r="Z766" s="9"/>
      <c r="AA766" s="9">
        <v>2</v>
      </c>
      <c r="AB766" s="9">
        <v>2</v>
      </c>
      <c r="AC766" s="9"/>
      <c r="AD766" s="9"/>
      <c r="AE766" s="9"/>
      <c r="AF766" s="9">
        <v>2</v>
      </c>
      <c r="AG766" s="9">
        <v>2</v>
      </c>
      <c r="AH766" s="9"/>
      <c r="AI766" s="282"/>
      <c r="AJ766" s="31" t="s">
        <v>2123</v>
      </c>
      <c r="AK766" s="275"/>
      <c r="AL766" s="280"/>
    </row>
    <row r="767" spans="1:38" ht="45" x14ac:dyDescent="0.25">
      <c r="A767" s="31" t="s">
        <v>759</v>
      </c>
      <c r="B767" s="275" t="s">
        <v>952</v>
      </c>
      <c r="C767" s="9" t="s">
        <v>1203</v>
      </c>
      <c r="D767" s="9"/>
      <c r="E767" s="276"/>
      <c r="F767" s="9"/>
      <c r="G767" s="9"/>
      <c r="H767" s="9"/>
      <c r="I767" s="9"/>
      <c r="J767" s="9"/>
      <c r="K767" s="9"/>
      <c r="L767" s="275"/>
      <c r="M767" s="9"/>
      <c r="N767" s="277"/>
      <c r="O767" s="277"/>
      <c r="P767" s="278"/>
      <c r="Q767" s="279">
        <v>46326</v>
      </c>
      <c r="R767" s="280" t="s">
        <v>265</v>
      </c>
      <c r="S767" s="277"/>
      <c r="T767" s="281"/>
      <c r="U767" s="9"/>
      <c r="V767" s="9"/>
      <c r="W767" s="9"/>
      <c r="X767" s="9"/>
      <c r="Y767" s="9"/>
      <c r="Z767" s="9"/>
      <c r="AA767" s="9"/>
      <c r="AB767" s="9"/>
      <c r="AC767" s="9"/>
      <c r="AD767" s="9"/>
      <c r="AE767" s="9"/>
      <c r="AF767" s="9"/>
      <c r="AG767" s="9"/>
      <c r="AH767" s="9"/>
      <c r="AI767" s="282"/>
      <c r="AJ767" s="31" t="s">
        <v>869</v>
      </c>
      <c r="AK767" s="275"/>
      <c r="AL767" s="280"/>
    </row>
    <row r="768" spans="1:38" ht="45" x14ac:dyDescent="0.25">
      <c r="A768" s="31" t="s">
        <v>760</v>
      </c>
      <c r="B768" s="275" t="s">
        <v>952</v>
      </c>
      <c r="C768" s="9" t="s">
        <v>1204</v>
      </c>
      <c r="D768" s="9"/>
      <c r="E768" s="276"/>
      <c r="F768" s="9"/>
      <c r="G768" s="9"/>
      <c r="H768" s="9"/>
      <c r="I768" s="9"/>
      <c r="J768" s="9"/>
      <c r="K768" s="9"/>
      <c r="L768" s="275"/>
      <c r="M768" s="9"/>
      <c r="N768" s="277"/>
      <c r="O768" s="277"/>
      <c r="P768" s="278"/>
      <c r="Q768" s="279">
        <v>44965</v>
      </c>
      <c r="R768" s="280" t="s">
        <v>265</v>
      </c>
      <c r="S768" s="277"/>
      <c r="T768" s="281"/>
      <c r="U768" s="9"/>
      <c r="V768" s="9"/>
      <c r="W768" s="9"/>
      <c r="X768" s="9"/>
      <c r="Y768" s="9"/>
      <c r="Z768" s="9"/>
      <c r="AA768" s="9"/>
      <c r="AB768" s="9"/>
      <c r="AC768" s="9"/>
      <c r="AD768" s="9"/>
      <c r="AE768" s="9"/>
      <c r="AF768" s="9"/>
      <c r="AG768" s="9"/>
      <c r="AH768" s="9"/>
      <c r="AI768" s="282"/>
      <c r="AJ768" s="31" t="s">
        <v>831</v>
      </c>
      <c r="AK768" s="275"/>
      <c r="AL768" s="280"/>
    </row>
    <row r="769" spans="1:38" x14ac:dyDescent="0.25">
      <c r="A769" s="31" t="s">
        <v>761</v>
      </c>
      <c r="B769" s="275" t="s">
        <v>345</v>
      </c>
      <c r="C769" s="9" t="s">
        <v>1205</v>
      </c>
      <c r="D769" s="9" t="s">
        <v>15</v>
      </c>
      <c r="E769" s="276"/>
      <c r="F769" s="9"/>
      <c r="G769" s="9"/>
      <c r="H769" s="9"/>
      <c r="I769" s="9"/>
      <c r="J769" s="9"/>
      <c r="K769" s="9">
        <v>1</v>
      </c>
      <c r="L769" s="275"/>
      <c r="M769" s="9"/>
      <c r="N769" s="277"/>
      <c r="O769" s="277"/>
      <c r="P769" s="278">
        <v>4</v>
      </c>
      <c r="Q769" s="279">
        <v>46204</v>
      </c>
      <c r="R769" s="280"/>
      <c r="S769" s="277"/>
      <c r="T769" s="281">
        <v>2</v>
      </c>
      <c r="U769" s="9">
        <v>2</v>
      </c>
      <c r="V769" s="9"/>
      <c r="W769" s="9">
        <v>2</v>
      </c>
      <c r="X769" s="9"/>
      <c r="Y769" s="9"/>
      <c r="Z769" s="9"/>
      <c r="AA769" s="9"/>
      <c r="AB769" s="9"/>
      <c r="AC769" s="9"/>
      <c r="AD769" s="9"/>
      <c r="AE769" s="9"/>
      <c r="AF769" s="9"/>
      <c r="AG769" s="9"/>
      <c r="AH769" s="9"/>
      <c r="AI769" s="282"/>
      <c r="AJ769" s="31" t="s">
        <v>2073</v>
      </c>
      <c r="AK769" s="275"/>
      <c r="AL769" s="280"/>
    </row>
    <row r="770" spans="1:38" ht="45" x14ac:dyDescent="0.25">
      <c r="A770" s="31" t="s">
        <v>502</v>
      </c>
      <c r="B770" s="275" t="s">
        <v>331</v>
      </c>
      <c r="C770" s="9" t="s">
        <v>503</v>
      </c>
      <c r="D770" s="9"/>
      <c r="E770" s="276"/>
      <c r="F770" s="9"/>
      <c r="G770" s="9"/>
      <c r="H770" s="9"/>
      <c r="I770" s="9"/>
      <c r="J770" s="9"/>
      <c r="K770" s="9"/>
      <c r="L770" s="275"/>
      <c r="M770" s="9"/>
      <c r="N770" s="277"/>
      <c r="O770" s="277"/>
      <c r="P770" s="278"/>
      <c r="Q770" s="279">
        <v>45329</v>
      </c>
      <c r="R770" s="280"/>
      <c r="S770" s="277"/>
      <c r="T770" s="281"/>
      <c r="U770" s="9"/>
      <c r="V770" s="9"/>
      <c r="W770" s="9"/>
      <c r="X770" s="9"/>
      <c r="Y770" s="9"/>
      <c r="Z770" s="9"/>
      <c r="AA770" s="9"/>
      <c r="AB770" s="9"/>
      <c r="AC770" s="9"/>
      <c r="AD770" s="9"/>
      <c r="AE770" s="9"/>
      <c r="AF770" s="9"/>
      <c r="AG770" s="9"/>
      <c r="AH770" s="9"/>
      <c r="AI770" s="282"/>
      <c r="AJ770" s="31" t="s">
        <v>932</v>
      </c>
      <c r="AK770" s="275"/>
      <c r="AL770" s="280"/>
    </row>
    <row r="771" spans="1:38" x14ac:dyDescent="0.25">
      <c r="A771" s="31" t="s">
        <v>1374</v>
      </c>
      <c r="B771" s="275" t="s">
        <v>410</v>
      </c>
      <c r="C771" s="9" t="s">
        <v>1504</v>
      </c>
      <c r="D771" s="9" t="s">
        <v>16</v>
      </c>
      <c r="E771" s="276"/>
      <c r="F771" s="9"/>
      <c r="G771" s="9"/>
      <c r="H771" s="9"/>
      <c r="I771" s="9"/>
      <c r="J771" s="9"/>
      <c r="K771" s="9"/>
      <c r="L771" s="275"/>
      <c r="M771" s="9"/>
      <c r="N771" s="277"/>
      <c r="O771" s="277"/>
      <c r="P771" s="278">
        <v>1</v>
      </c>
      <c r="Q771" s="279" t="s">
        <v>4</v>
      </c>
      <c r="R771" s="280"/>
      <c r="S771" s="277"/>
      <c r="T771" s="281"/>
      <c r="U771" s="9"/>
      <c r="V771" s="9"/>
      <c r="W771" s="9">
        <v>1</v>
      </c>
      <c r="X771" s="9"/>
      <c r="Y771" s="9"/>
      <c r="Z771" s="9"/>
      <c r="AA771" s="9"/>
      <c r="AB771" s="9"/>
      <c r="AC771" s="9"/>
      <c r="AD771" s="9"/>
      <c r="AE771" s="9"/>
      <c r="AF771" s="9"/>
      <c r="AG771" s="9"/>
      <c r="AH771" s="9"/>
      <c r="AI771" s="282"/>
      <c r="AJ771" s="31" t="s">
        <v>1531</v>
      </c>
      <c r="AK771" s="275"/>
      <c r="AL771" s="280"/>
    </row>
    <row r="772" spans="1:38" ht="45" x14ac:dyDescent="0.25">
      <c r="A772" s="31" t="s">
        <v>1375</v>
      </c>
      <c r="B772" s="275" t="s">
        <v>345</v>
      </c>
      <c r="C772" s="9" t="s">
        <v>1505</v>
      </c>
      <c r="D772" s="9" t="s">
        <v>16</v>
      </c>
      <c r="E772" s="276"/>
      <c r="F772" s="9"/>
      <c r="G772" s="9"/>
      <c r="H772" s="9"/>
      <c r="I772" s="9"/>
      <c r="J772" s="9"/>
      <c r="K772" s="9"/>
      <c r="L772" s="275"/>
      <c r="M772" s="9"/>
      <c r="N772" s="277"/>
      <c r="O772" s="277" t="s">
        <v>3</v>
      </c>
      <c r="P772" s="278">
        <v>0</v>
      </c>
      <c r="Q772" s="279" t="s">
        <v>4</v>
      </c>
      <c r="R772" s="280"/>
      <c r="S772" s="277"/>
      <c r="T772" s="281"/>
      <c r="U772" s="9">
        <v>2</v>
      </c>
      <c r="V772" s="9"/>
      <c r="W772" s="9">
        <v>2</v>
      </c>
      <c r="X772" s="9"/>
      <c r="Y772" s="9"/>
      <c r="Z772" s="9"/>
      <c r="AA772" s="9"/>
      <c r="AB772" s="9"/>
      <c r="AC772" s="9"/>
      <c r="AD772" s="9"/>
      <c r="AE772" s="9"/>
      <c r="AF772" s="9"/>
      <c r="AG772" s="9"/>
      <c r="AH772" s="9"/>
      <c r="AI772" s="282"/>
      <c r="AJ772" s="31" t="s">
        <v>1563</v>
      </c>
      <c r="AK772" s="275"/>
      <c r="AL772" s="280"/>
    </row>
    <row r="773" spans="1:38" ht="45" x14ac:dyDescent="0.25">
      <c r="A773" s="31" t="s">
        <v>762</v>
      </c>
      <c r="B773" s="275" t="s">
        <v>387</v>
      </c>
      <c r="C773" s="9" t="s">
        <v>1206</v>
      </c>
      <c r="D773" s="9"/>
      <c r="E773" s="276"/>
      <c r="F773" s="9"/>
      <c r="G773" s="9"/>
      <c r="H773" s="9"/>
      <c r="I773" s="9"/>
      <c r="J773" s="9"/>
      <c r="K773" s="9"/>
      <c r="L773" s="275"/>
      <c r="M773" s="9"/>
      <c r="N773" s="277"/>
      <c r="O773" s="277" t="s">
        <v>3</v>
      </c>
      <c r="P773" s="278"/>
      <c r="Q773" s="279">
        <v>45138</v>
      </c>
      <c r="R773" s="280"/>
      <c r="S773" s="277"/>
      <c r="T773" s="281"/>
      <c r="U773" s="9"/>
      <c r="V773" s="9"/>
      <c r="W773" s="9"/>
      <c r="X773" s="9"/>
      <c r="Y773" s="9"/>
      <c r="Z773" s="9"/>
      <c r="AA773" s="9"/>
      <c r="AB773" s="9"/>
      <c r="AC773" s="9"/>
      <c r="AD773" s="9"/>
      <c r="AE773" s="9"/>
      <c r="AF773" s="9"/>
      <c r="AG773" s="9"/>
      <c r="AH773" s="9"/>
      <c r="AI773" s="282"/>
      <c r="AJ773" s="31" t="s">
        <v>933</v>
      </c>
      <c r="AK773" s="275"/>
      <c r="AL773" s="280"/>
    </row>
    <row r="774" spans="1:38" ht="75" x14ac:dyDescent="0.25">
      <c r="A774" s="31" t="s">
        <v>763</v>
      </c>
      <c r="B774" s="275" t="s">
        <v>313</v>
      </c>
      <c r="C774" s="9" t="s">
        <v>1207</v>
      </c>
      <c r="D774" s="9"/>
      <c r="E774" s="276"/>
      <c r="F774" s="9"/>
      <c r="G774" s="9"/>
      <c r="H774" s="9"/>
      <c r="I774" s="9"/>
      <c r="J774" s="9"/>
      <c r="K774" s="9"/>
      <c r="L774" s="275"/>
      <c r="M774" s="9"/>
      <c r="N774" s="277"/>
      <c r="O774" s="277"/>
      <c r="P774" s="278"/>
      <c r="Q774" s="279">
        <v>45229</v>
      </c>
      <c r="R774" s="280"/>
      <c r="S774" s="277"/>
      <c r="T774" s="281"/>
      <c r="U774" s="9"/>
      <c r="V774" s="9"/>
      <c r="W774" s="9"/>
      <c r="X774" s="9"/>
      <c r="Y774" s="9"/>
      <c r="Z774" s="9"/>
      <c r="AA774" s="9"/>
      <c r="AB774" s="9"/>
      <c r="AC774" s="9"/>
      <c r="AD774" s="9"/>
      <c r="AE774" s="9"/>
      <c r="AF774" s="9"/>
      <c r="AG774" s="9"/>
      <c r="AH774" s="9"/>
      <c r="AI774" s="282"/>
      <c r="AJ774" s="31" t="s">
        <v>883</v>
      </c>
      <c r="AK774" s="275"/>
      <c r="AL774" s="280"/>
    </row>
    <row r="775" spans="1:38" ht="45" x14ac:dyDescent="0.25">
      <c r="A775" s="31" t="s">
        <v>1248</v>
      </c>
      <c r="B775" s="275" t="s">
        <v>291</v>
      </c>
      <c r="C775" s="9" t="s">
        <v>1208</v>
      </c>
      <c r="D775" s="9"/>
      <c r="E775" s="276"/>
      <c r="F775" s="9"/>
      <c r="G775" s="9"/>
      <c r="H775" s="9"/>
      <c r="I775" s="9"/>
      <c r="J775" s="9"/>
      <c r="K775" s="9"/>
      <c r="L775" s="275"/>
      <c r="M775" s="9"/>
      <c r="N775" s="277"/>
      <c r="O775" s="277"/>
      <c r="P775" s="278"/>
      <c r="Q775" s="279">
        <v>46660</v>
      </c>
      <c r="R775" s="280"/>
      <c r="S775" s="277"/>
      <c r="T775" s="281"/>
      <c r="U775" s="9"/>
      <c r="V775" s="9"/>
      <c r="W775" s="9"/>
      <c r="X775" s="9"/>
      <c r="Y775" s="9"/>
      <c r="Z775" s="9"/>
      <c r="AA775" s="9"/>
      <c r="AB775" s="9"/>
      <c r="AC775" s="9"/>
      <c r="AD775" s="9"/>
      <c r="AE775" s="9"/>
      <c r="AF775" s="9"/>
      <c r="AG775" s="9"/>
      <c r="AH775" s="9"/>
      <c r="AI775" s="282"/>
      <c r="AJ775" s="31" t="s">
        <v>883</v>
      </c>
      <c r="AK775" s="275"/>
      <c r="AL775" s="280"/>
    </row>
    <row r="776" spans="1:38" x14ac:dyDescent="0.25">
      <c r="A776" s="31" t="s">
        <v>1376</v>
      </c>
      <c r="B776" s="275" t="s">
        <v>273</v>
      </c>
      <c r="C776" s="9" t="s">
        <v>1506</v>
      </c>
      <c r="D776" s="9" t="s">
        <v>16</v>
      </c>
      <c r="E776" s="276"/>
      <c r="F776" s="9"/>
      <c r="G776" s="9"/>
      <c r="H776" s="9">
        <v>50</v>
      </c>
      <c r="I776" s="9"/>
      <c r="J776" s="9"/>
      <c r="K776" s="9">
        <v>1</v>
      </c>
      <c r="L776" s="275"/>
      <c r="M776" s="9"/>
      <c r="N776" s="277"/>
      <c r="O776" s="277"/>
      <c r="P776" s="278">
        <v>37</v>
      </c>
      <c r="Q776" s="279" t="s">
        <v>4</v>
      </c>
      <c r="R776" s="280"/>
      <c r="S776" s="277"/>
      <c r="T776" s="281"/>
      <c r="U776" s="9"/>
      <c r="V776" s="9">
        <v>1</v>
      </c>
      <c r="W776" s="9"/>
      <c r="X776" s="9"/>
      <c r="Y776" s="9"/>
      <c r="Z776" s="9"/>
      <c r="AA776" s="9"/>
      <c r="AB776" s="9"/>
      <c r="AC776" s="9"/>
      <c r="AD776" s="9"/>
      <c r="AE776" s="9"/>
      <c r="AF776" s="9"/>
      <c r="AG776" s="9"/>
      <c r="AH776" s="9"/>
      <c r="AI776" s="282"/>
      <c r="AJ776" s="31" t="s">
        <v>1540</v>
      </c>
      <c r="AK776" s="275" t="s">
        <v>1537</v>
      </c>
      <c r="AL776" s="280"/>
    </row>
    <row r="777" spans="1:38" x14ac:dyDescent="0.25">
      <c r="A777" s="31" t="s">
        <v>1377</v>
      </c>
      <c r="B777" s="275" t="s">
        <v>379</v>
      </c>
      <c r="C777" s="9" t="s">
        <v>1507</v>
      </c>
      <c r="D777" s="9" t="s">
        <v>16</v>
      </c>
      <c r="E777" s="276"/>
      <c r="F777" s="9"/>
      <c r="G777" s="9"/>
      <c r="H777" s="9">
        <v>20</v>
      </c>
      <c r="I777" s="9"/>
      <c r="J777" s="9"/>
      <c r="K777" s="9">
        <v>4</v>
      </c>
      <c r="L777" s="275"/>
      <c r="M777" s="9"/>
      <c r="N777" s="277"/>
      <c r="O777" s="277"/>
      <c r="P777" s="278">
        <v>6</v>
      </c>
      <c r="Q777" s="279" t="s">
        <v>4</v>
      </c>
      <c r="R777" s="280"/>
      <c r="S777" s="277"/>
      <c r="T777" s="281"/>
      <c r="U777" s="9"/>
      <c r="V777" s="9"/>
      <c r="W777" s="9">
        <v>1</v>
      </c>
      <c r="X777" s="9"/>
      <c r="Y777" s="9"/>
      <c r="Z777" s="9"/>
      <c r="AA777" s="9"/>
      <c r="AB777" s="9"/>
      <c r="AC777" s="9"/>
      <c r="AD777" s="9"/>
      <c r="AE777" s="9"/>
      <c r="AF777" s="9"/>
      <c r="AG777" s="9"/>
      <c r="AH777" s="9"/>
      <c r="AI777" s="282"/>
      <c r="AJ777" s="31" t="s">
        <v>1550</v>
      </c>
      <c r="AK777" s="275"/>
      <c r="AL777" s="280"/>
    </row>
    <row r="778" spans="1:38" ht="30" x14ac:dyDescent="0.25">
      <c r="A778" s="31" t="s">
        <v>504</v>
      </c>
      <c r="B778" s="275" t="s">
        <v>361</v>
      </c>
      <c r="C778" s="9" t="s">
        <v>505</v>
      </c>
      <c r="D778" s="9"/>
      <c r="E778" s="276"/>
      <c r="F778" s="9"/>
      <c r="G778" s="9"/>
      <c r="H778" s="9"/>
      <c r="I778" s="9"/>
      <c r="J778" s="9"/>
      <c r="K778" s="9"/>
      <c r="L778" s="275"/>
      <c r="M778" s="9"/>
      <c r="N778" s="277"/>
      <c r="O778" s="277"/>
      <c r="P778" s="278"/>
      <c r="Q778" s="279">
        <v>45748</v>
      </c>
      <c r="R778" s="280"/>
      <c r="S778" s="277"/>
      <c r="T778" s="281"/>
      <c r="U778" s="9"/>
      <c r="V778" s="9"/>
      <c r="W778" s="9"/>
      <c r="X778" s="9"/>
      <c r="Y778" s="9"/>
      <c r="Z778" s="9"/>
      <c r="AA778" s="9"/>
      <c r="AB778" s="9"/>
      <c r="AC778" s="9"/>
      <c r="AD778" s="9"/>
      <c r="AE778" s="9"/>
      <c r="AF778" s="9"/>
      <c r="AG778" s="9"/>
      <c r="AH778" s="9"/>
      <c r="AI778" s="282"/>
      <c r="AJ778" s="31" t="s">
        <v>866</v>
      </c>
      <c r="AK778" s="275"/>
      <c r="AL778" s="280"/>
    </row>
    <row r="779" spans="1:38" ht="45" x14ac:dyDescent="0.25">
      <c r="A779" s="31" t="s">
        <v>506</v>
      </c>
      <c r="B779" s="275" t="s">
        <v>507</v>
      </c>
      <c r="C779" s="9" t="s">
        <v>508</v>
      </c>
      <c r="D779" s="9"/>
      <c r="E779" s="276"/>
      <c r="F779" s="9"/>
      <c r="G779" s="9"/>
      <c r="H779" s="9"/>
      <c r="I779" s="9"/>
      <c r="J779" s="9"/>
      <c r="K779" s="9"/>
      <c r="L779" s="275"/>
      <c r="M779" s="9"/>
      <c r="N779" s="277"/>
      <c r="O779" s="277"/>
      <c r="P779" s="278"/>
      <c r="Q779" s="279">
        <v>45748</v>
      </c>
      <c r="R779" s="280"/>
      <c r="S779" s="277"/>
      <c r="T779" s="281"/>
      <c r="U779" s="9"/>
      <c r="V779" s="9"/>
      <c r="W779" s="9"/>
      <c r="X779" s="9"/>
      <c r="Y779" s="9"/>
      <c r="Z779" s="9"/>
      <c r="AA779" s="9"/>
      <c r="AB779" s="9"/>
      <c r="AC779" s="9"/>
      <c r="AD779" s="9"/>
      <c r="AE779" s="9"/>
      <c r="AF779" s="9"/>
      <c r="AG779" s="9"/>
      <c r="AH779" s="9"/>
      <c r="AI779" s="282"/>
      <c r="AJ779" s="31" t="s">
        <v>866</v>
      </c>
      <c r="AK779" s="275"/>
      <c r="AL779" s="280"/>
    </row>
    <row r="780" spans="1:38" x14ac:dyDescent="0.25">
      <c r="A780" s="31" t="s">
        <v>2226</v>
      </c>
      <c r="B780" s="275" t="s">
        <v>280</v>
      </c>
      <c r="C780" s="9" t="s">
        <v>2308</v>
      </c>
      <c r="D780" s="9" t="s">
        <v>17</v>
      </c>
      <c r="E780" s="276"/>
      <c r="F780" s="9"/>
      <c r="G780" s="9"/>
      <c r="H780" s="9"/>
      <c r="I780" s="9"/>
      <c r="J780" s="9"/>
      <c r="K780" s="9"/>
      <c r="L780" s="275"/>
      <c r="M780" s="9"/>
      <c r="N780" s="277"/>
      <c r="O780" s="277"/>
      <c r="P780" s="278">
        <v>1</v>
      </c>
      <c r="Q780" s="279" t="s">
        <v>4</v>
      </c>
      <c r="R780" s="280"/>
      <c r="S780" s="277"/>
      <c r="T780" s="281"/>
      <c r="U780" s="9"/>
      <c r="V780" s="9"/>
      <c r="W780" s="9">
        <v>2</v>
      </c>
      <c r="X780" s="9"/>
      <c r="Y780" s="9"/>
      <c r="Z780" s="9"/>
      <c r="AA780" s="9"/>
      <c r="AB780" s="9"/>
      <c r="AC780" s="9"/>
      <c r="AD780" s="9"/>
      <c r="AE780" s="9"/>
      <c r="AF780" s="9"/>
      <c r="AG780" s="9"/>
      <c r="AH780" s="9"/>
      <c r="AI780" s="282"/>
      <c r="AJ780" s="31" t="s">
        <v>2336</v>
      </c>
      <c r="AK780" s="275"/>
      <c r="AL780" s="280"/>
    </row>
    <row r="781" spans="1:38" x14ac:dyDescent="0.25">
      <c r="A781" s="31" t="s">
        <v>1378</v>
      </c>
      <c r="B781" s="275" t="s">
        <v>345</v>
      </c>
      <c r="C781" s="9" t="s">
        <v>1508</v>
      </c>
      <c r="D781" s="9" t="s">
        <v>16</v>
      </c>
      <c r="E781" s="276"/>
      <c r="F781" s="9"/>
      <c r="G781" s="9"/>
      <c r="H781" s="9"/>
      <c r="I781" s="9"/>
      <c r="J781" s="9"/>
      <c r="K781" s="9">
        <v>1</v>
      </c>
      <c r="L781" s="275"/>
      <c r="M781" s="9"/>
      <c r="N781" s="277"/>
      <c r="O781" s="277"/>
      <c r="P781" s="278">
        <v>2</v>
      </c>
      <c r="Q781" s="279" t="s">
        <v>4</v>
      </c>
      <c r="R781" s="280"/>
      <c r="S781" s="277"/>
      <c r="T781" s="281">
        <v>1</v>
      </c>
      <c r="U781" s="9"/>
      <c r="V781" s="9">
        <v>1</v>
      </c>
      <c r="W781" s="9">
        <v>1</v>
      </c>
      <c r="X781" s="9"/>
      <c r="Y781" s="9">
        <v>1</v>
      </c>
      <c r="Z781" s="9"/>
      <c r="AA781" s="9"/>
      <c r="AB781" s="9"/>
      <c r="AC781" s="9"/>
      <c r="AD781" s="9"/>
      <c r="AE781" s="9"/>
      <c r="AF781" s="9"/>
      <c r="AG781" s="9"/>
      <c r="AH781" s="9"/>
      <c r="AI781" s="282"/>
      <c r="AJ781" s="31" t="s">
        <v>1540</v>
      </c>
      <c r="AK781" s="275"/>
      <c r="AL781" s="280"/>
    </row>
    <row r="782" spans="1:38" x14ac:dyDescent="0.25">
      <c r="A782" s="31" t="s">
        <v>1379</v>
      </c>
      <c r="B782" s="275" t="s">
        <v>410</v>
      </c>
      <c r="C782" s="9" t="s">
        <v>1509</v>
      </c>
      <c r="D782" s="9" t="s">
        <v>16</v>
      </c>
      <c r="E782" s="276"/>
      <c r="F782" s="9"/>
      <c r="G782" s="9"/>
      <c r="H782" s="9"/>
      <c r="I782" s="9"/>
      <c r="J782" s="9"/>
      <c r="K782" s="9"/>
      <c r="L782" s="275"/>
      <c r="M782" s="9"/>
      <c r="N782" s="277"/>
      <c r="O782" s="277"/>
      <c r="P782" s="278">
        <v>2</v>
      </c>
      <c r="Q782" s="279" t="s">
        <v>4</v>
      </c>
      <c r="R782" s="280"/>
      <c r="S782" s="277"/>
      <c r="T782" s="281"/>
      <c r="U782" s="9"/>
      <c r="V782" s="9"/>
      <c r="W782" s="9">
        <v>1</v>
      </c>
      <c r="X782" s="9"/>
      <c r="Y782" s="9"/>
      <c r="Z782" s="9"/>
      <c r="AA782" s="9"/>
      <c r="AB782" s="9"/>
      <c r="AC782" s="9"/>
      <c r="AD782" s="9"/>
      <c r="AE782" s="9"/>
      <c r="AF782" s="9"/>
      <c r="AG782" s="9"/>
      <c r="AH782" s="9"/>
      <c r="AI782" s="282"/>
      <c r="AJ782" s="31" t="s">
        <v>1542</v>
      </c>
      <c r="AK782" s="275" t="s">
        <v>1539</v>
      </c>
      <c r="AL782" s="280"/>
    </row>
    <row r="783" spans="1:38" ht="75" x14ac:dyDescent="0.25">
      <c r="A783" s="31" t="s">
        <v>509</v>
      </c>
      <c r="B783" s="275" t="s">
        <v>510</v>
      </c>
      <c r="C783" s="9" t="s">
        <v>511</v>
      </c>
      <c r="D783" s="9"/>
      <c r="E783" s="276"/>
      <c r="F783" s="9"/>
      <c r="G783" s="9"/>
      <c r="H783" s="9"/>
      <c r="I783" s="9"/>
      <c r="J783" s="9"/>
      <c r="K783" s="9"/>
      <c r="L783" s="275"/>
      <c r="M783" s="9"/>
      <c r="N783" s="277"/>
      <c r="O783" s="277"/>
      <c r="P783" s="278"/>
      <c r="Q783" s="279">
        <v>45443</v>
      </c>
      <c r="R783" s="280"/>
      <c r="S783" s="277"/>
      <c r="T783" s="281"/>
      <c r="U783" s="9"/>
      <c r="V783" s="9"/>
      <c r="W783" s="9"/>
      <c r="X783" s="9"/>
      <c r="Y783" s="9"/>
      <c r="Z783" s="9"/>
      <c r="AA783" s="9"/>
      <c r="AB783" s="9"/>
      <c r="AC783" s="9"/>
      <c r="AD783" s="9"/>
      <c r="AE783" s="9"/>
      <c r="AF783" s="9"/>
      <c r="AG783" s="9"/>
      <c r="AH783" s="9"/>
      <c r="AI783" s="282"/>
      <c r="AJ783" s="31" t="s">
        <v>934</v>
      </c>
      <c r="AK783" s="275"/>
      <c r="AL783" s="280"/>
    </row>
    <row r="784" spans="1:38" ht="45" x14ac:dyDescent="0.25">
      <c r="A784" s="31" t="s">
        <v>1775</v>
      </c>
      <c r="B784" s="275" t="s">
        <v>1818</v>
      </c>
      <c r="C784" s="9" t="s">
        <v>2009</v>
      </c>
      <c r="D784" s="9" t="s">
        <v>15</v>
      </c>
      <c r="E784" s="276"/>
      <c r="F784" s="9"/>
      <c r="G784" s="9" t="s">
        <v>19</v>
      </c>
      <c r="H784" s="9"/>
      <c r="I784" s="9"/>
      <c r="J784" s="9"/>
      <c r="K784" s="9"/>
      <c r="L784" s="275" t="s">
        <v>2059</v>
      </c>
      <c r="M784" s="9"/>
      <c r="N784" s="277"/>
      <c r="O784" s="277"/>
      <c r="P784" s="278">
        <v>0</v>
      </c>
      <c r="Q784" s="279" t="s">
        <v>4</v>
      </c>
      <c r="R784" s="280"/>
      <c r="S784" s="277"/>
      <c r="T784" s="281"/>
      <c r="U784" s="9"/>
      <c r="V784" s="9"/>
      <c r="W784" s="9"/>
      <c r="X784" s="9"/>
      <c r="Y784" s="9"/>
      <c r="Z784" s="9"/>
      <c r="AA784" s="9"/>
      <c r="AB784" s="9"/>
      <c r="AC784" s="9"/>
      <c r="AD784" s="9"/>
      <c r="AE784" s="9"/>
      <c r="AF784" s="9"/>
      <c r="AG784" s="9"/>
      <c r="AH784" s="9">
        <v>2</v>
      </c>
      <c r="AI784" s="282"/>
      <c r="AJ784" s="31" t="s">
        <v>938</v>
      </c>
      <c r="AK784" s="275" t="s">
        <v>2124</v>
      </c>
      <c r="AL784" s="280"/>
    </row>
    <row r="785" spans="1:38" ht="75" x14ac:dyDescent="0.25">
      <c r="A785" s="31" t="s">
        <v>512</v>
      </c>
      <c r="B785" s="275" t="s">
        <v>294</v>
      </c>
      <c r="C785" s="9" t="s">
        <v>513</v>
      </c>
      <c r="D785" s="9"/>
      <c r="E785" s="276"/>
      <c r="F785" s="9"/>
      <c r="G785" s="9"/>
      <c r="H785" s="9"/>
      <c r="I785" s="9"/>
      <c r="J785" s="9"/>
      <c r="K785" s="9"/>
      <c r="L785" s="275"/>
      <c r="M785" s="9"/>
      <c r="N785" s="277"/>
      <c r="O785" s="277"/>
      <c r="P785" s="278"/>
      <c r="Q785" s="279">
        <v>45604</v>
      </c>
      <c r="R785" s="280"/>
      <c r="S785" s="277"/>
      <c r="T785" s="281"/>
      <c r="U785" s="9"/>
      <c r="V785" s="9"/>
      <c r="W785" s="9"/>
      <c r="X785" s="9"/>
      <c r="Y785" s="9"/>
      <c r="Z785" s="9"/>
      <c r="AA785" s="9"/>
      <c r="AB785" s="9"/>
      <c r="AC785" s="9"/>
      <c r="AD785" s="9"/>
      <c r="AE785" s="9"/>
      <c r="AF785" s="9"/>
      <c r="AG785" s="9"/>
      <c r="AH785" s="9"/>
      <c r="AI785" s="282"/>
      <c r="AJ785" s="31" t="s">
        <v>935</v>
      </c>
      <c r="AK785" s="275"/>
      <c r="AL785" s="280"/>
    </row>
    <row r="786" spans="1:38" ht="45" x14ac:dyDescent="0.25">
      <c r="A786" s="31" t="s">
        <v>514</v>
      </c>
      <c r="B786" s="275" t="s">
        <v>299</v>
      </c>
      <c r="C786" s="9" t="s">
        <v>515</v>
      </c>
      <c r="D786" s="9"/>
      <c r="E786" s="276"/>
      <c r="F786" s="9"/>
      <c r="G786" s="9"/>
      <c r="H786" s="9"/>
      <c r="I786" s="9"/>
      <c r="J786" s="9"/>
      <c r="K786" s="9"/>
      <c r="L786" s="275"/>
      <c r="M786" s="9"/>
      <c r="N786" s="277"/>
      <c r="O786" s="277"/>
      <c r="P786" s="278"/>
      <c r="Q786" s="279">
        <v>45604</v>
      </c>
      <c r="R786" s="280"/>
      <c r="S786" s="277"/>
      <c r="T786" s="281"/>
      <c r="U786" s="9"/>
      <c r="V786" s="9"/>
      <c r="W786" s="9"/>
      <c r="X786" s="9"/>
      <c r="Y786" s="9"/>
      <c r="Z786" s="9"/>
      <c r="AA786" s="9"/>
      <c r="AB786" s="9"/>
      <c r="AC786" s="9"/>
      <c r="AD786" s="9"/>
      <c r="AE786" s="9"/>
      <c r="AF786" s="9"/>
      <c r="AG786" s="9"/>
      <c r="AH786" s="9"/>
      <c r="AI786" s="282"/>
      <c r="AJ786" s="31" t="s">
        <v>935</v>
      </c>
      <c r="AK786" s="275"/>
      <c r="AL786" s="280"/>
    </row>
    <row r="787" spans="1:38" x14ac:dyDescent="0.25">
      <c r="A787" s="31" t="s">
        <v>1776</v>
      </c>
      <c r="B787" s="275" t="s">
        <v>280</v>
      </c>
      <c r="C787" s="9" t="s">
        <v>2010</v>
      </c>
      <c r="D787" s="9" t="s">
        <v>15</v>
      </c>
      <c r="E787" s="276"/>
      <c r="F787" s="9"/>
      <c r="G787" s="9"/>
      <c r="H787" s="9"/>
      <c r="I787" s="9"/>
      <c r="J787" s="9"/>
      <c r="K787" s="9"/>
      <c r="L787" s="275"/>
      <c r="M787" s="9"/>
      <c r="N787" s="277"/>
      <c r="O787" s="277"/>
      <c r="P787" s="278">
        <v>0</v>
      </c>
      <c r="Q787" s="279" t="s">
        <v>4</v>
      </c>
      <c r="R787" s="280"/>
      <c r="S787" s="277">
        <v>2</v>
      </c>
      <c r="T787" s="281"/>
      <c r="U787" s="9"/>
      <c r="V787" s="9"/>
      <c r="W787" s="9">
        <v>2</v>
      </c>
      <c r="X787" s="9"/>
      <c r="Y787" s="9"/>
      <c r="Z787" s="9"/>
      <c r="AA787" s="9"/>
      <c r="AB787" s="9"/>
      <c r="AC787" s="9"/>
      <c r="AD787" s="9"/>
      <c r="AE787" s="9"/>
      <c r="AF787" s="9"/>
      <c r="AG787" s="9"/>
      <c r="AH787" s="9"/>
      <c r="AI787" s="282"/>
      <c r="AJ787" s="31" t="s">
        <v>2125</v>
      </c>
      <c r="AK787" s="275" t="s">
        <v>2126</v>
      </c>
      <c r="AL787" s="280"/>
    </row>
    <row r="788" spans="1:38" x14ac:dyDescent="0.25">
      <c r="A788" s="31" t="s">
        <v>1380</v>
      </c>
      <c r="B788" s="275" t="s">
        <v>321</v>
      </c>
      <c r="C788" s="9" t="s">
        <v>1510</v>
      </c>
      <c r="D788" s="9" t="s">
        <v>16</v>
      </c>
      <c r="E788" s="276"/>
      <c r="F788" s="9"/>
      <c r="G788" s="9"/>
      <c r="H788" s="9">
        <v>20</v>
      </c>
      <c r="I788" s="9"/>
      <c r="J788" s="9"/>
      <c r="K788" s="9"/>
      <c r="L788" s="275"/>
      <c r="M788" s="9"/>
      <c r="N788" s="277"/>
      <c r="O788" s="277"/>
      <c r="P788" s="278">
        <v>3</v>
      </c>
      <c r="Q788" s="279" t="s">
        <v>4</v>
      </c>
      <c r="R788" s="280"/>
      <c r="S788" s="277"/>
      <c r="T788" s="281">
        <v>1</v>
      </c>
      <c r="U788" s="9">
        <v>1</v>
      </c>
      <c r="V788" s="9"/>
      <c r="W788" s="9"/>
      <c r="X788" s="9"/>
      <c r="Y788" s="9">
        <v>1</v>
      </c>
      <c r="Z788" s="9"/>
      <c r="AA788" s="9">
        <v>1</v>
      </c>
      <c r="AB788" s="9"/>
      <c r="AC788" s="9"/>
      <c r="AD788" s="9"/>
      <c r="AE788" s="9"/>
      <c r="AF788" s="9"/>
      <c r="AG788" s="9"/>
      <c r="AH788" s="9"/>
      <c r="AI788" s="282"/>
      <c r="AJ788" s="31" t="s">
        <v>1530</v>
      </c>
      <c r="AK788" s="275"/>
      <c r="AL788" s="280"/>
    </row>
    <row r="789" spans="1:38" ht="30" x14ac:dyDescent="0.25">
      <c r="A789" s="31" t="s">
        <v>764</v>
      </c>
      <c r="B789" s="275" t="s">
        <v>286</v>
      </c>
      <c r="C789" s="9" t="s">
        <v>1209</v>
      </c>
      <c r="D789" s="9"/>
      <c r="E789" s="276"/>
      <c r="F789" s="9"/>
      <c r="G789" s="9"/>
      <c r="H789" s="9"/>
      <c r="I789" s="9"/>
      <c r="J789" s="9"/>
      <c r="K789" s="9"/>
      <c r="L789" s="275"/>
      <c r="M789" s="9"/>
      <c r="N789" s="277"/>
      <c r="O789" s="277"/>
      <c r="P789" s="278"/>
      <c r="Q789" s="279">
        <v>45016</v>
      </c>
      <c r="R789" s="280"/>
      <c r="S789" s="277"/>
      <c r="T789" s="281"/>
      <c r="U789" s="9"/>
      <c r="V789" s="9"/>
      <c r="W789" s="9"/>
      <c r="X789" s="9"/>
      <c r="Y789" s="9"/>
      <c r="Z789" s="9"/>
      <c r="AA789" s="9"/>
      <c r="AB789" s="9"/>
      <c r="AC789" s="9"/>
      <c r="AD789" s="9"/>
      <c r="AE789" s="9"/>
      <c r="AF789" s="9"/>
      <c r="AG789" s="9"/>
      <c r="AH789" s="9"/>
      <c r="AI789" s="282"/>
      <c r="AJ789" s="31" t="s">
        <v>826</v>
      </c>
      <c r="AK789" s="275"/>
      <c r="AL789" s="280"/>
    </row>
    <row r="790" spans="1:38" x14ac:dyDescent="0.25">
      <c r="A790" s="31" t="s">
        <v>1777</v>
      </c>
      <c r="B790" s="275" t="s">
        <v>280</v>
      </c>
      <c r="C790" s="9" t="s">
        <v>2011</v>
      </c>
      <c r="D790" s="9" t="s">
        <v>15</v>
      </c>
      <c r="E790" s="276"/>
      <c r="F790" s="9"/>
      <c r="G790" s="9"/>
      <c r="H790" s="9"/>
      <c r="I790" s="9"/>
      <c r="J790" s="9"/>
      <c r="K790" s="9"/>
      <c r="L790" s="275"/>
      <c r="M790" s="9"/>
      <c r="N790" s="277"/>
      <c r="O790" s="277"/>
      <c r="P790" s="278">
        <v>28</v>
      </c>
      <c r="Q790" s="279" t="s">
        <v>4</v>
      </c>
      <c r="R790" s="280"/>
      <c r="S790" s="277"/>
      <c r="T790" s="281">
        <v>2</v>
      </c>
      <c r="U790" s="9">
        <v>2</v>
      </c>
      <c r="V790" s="9"/>
      <c r="W790" s="9">
        <v>2</v>
      </c>
      <c r="X790" s="9">
        <v>2</v>
      </c>
      <c r="Y790" s="9"/>
      <c r="Z790" s="9">
        <v>2</v>
      </c>
      <c r="AA790" s="9">
        <v>2</v>
      </c>
      <c r="AB790" s="9">
        <v>2</v>
      </c>
      <c r="AC790" s="9"/>
      <c r="AD790" s="9"/>
      <c r="AE790" s="9"/>
      <c r="AF790" s="9"/>
      <c r="AG790" s="9"/>
      <c r="AH790" s="9">
        <v>2</v>
      </c>
      <c r="AI790" s="282"/>
      <c r="AJ790" s="31" t="s">
        <v>2113</v>
      </c>
      <c r="AK790" s="275"/>
      <c r="AL790" s="280"/>
    </row>
    <row r="791" spans="1:38" x14ac:dyDescent="0.25">
      <c r="A791" s="31" t="s">
        <v>1778</v>
      </c>
      <c r="B791" s="275" t="s">
        <v>280</v>
      </c>
      <c r="C791" s="9" t="s">
        <v>2012</v>
      </c>
      <c r="D791" s="9" t="s">
        <v>15</v>
      </c>
      <c r="E791" s="276"/>
      <c r="F791" s="9"/>
      <c r="G791" s="9"/>
      <c r="H791" s="9"/>
      <c r="I791" s="9"/>
      <c r="J791" s="9"/>
      <c r="K791" s="9"/>
      <c r="L791" s="275"/>
      <c r="M791" s="9"/>
      <c r="N791" s="277"/>
      <c r="O791" s="277"/>
      <c r="P791" s="278">
        <v>28</v>
      </c>
      <c r="Q791" s="279" t="s">
        <v>4</v>
      </c>
      <c r="R791" s="280"/>
      <c r="S791" s="277"/>
      <c r="T791" s="281">
        <v>2</v>
      </c>
      <c r="U791" s="9">
        <v>2</v>
      </c>
      <c r="V791" s="9"/>
      <c r="W791" s="9">
        <v>2</v>
      </c>
      <c r="X791" s="9">
        <v>2</v>
      </c>
      <c r="Y791" s="9"/>
      <c r="Z791" s="9">
        <v>2</v>
      </c>
      <c r="AA791" s="9">
        <v>2</v>
      </c>
      <c r="AB791" s="9">
        <v>2</v>
      </c>
      <c r="AC791" s="9"/>
      <c r="AD791" s="9"/>
      <c r="AE791" s="9"/>
      <c r="AF791" s="9"/>
      <c r="AG791" s="9"/>
      <c r="AH791" s="9">
        <v>2</v>
      </c>
      <c r="AI791" s="282"/>
      <c r="AJ791" s="31" t="s">
        <v>2113</v>
      </c>
      <c r="AK791" s="275"/>
      <c r="AL791" s="280"/>
    </row>
    <row r="792" spans="1:38" x14ac:dyDescent="0.25">
      <c r="A792" s="31" t="s">
        <v>1381</v>
      </c>
      <c r="B792" s="275" t="s">
        <v>280</v>
      </c>
      <c r="C792" s="9" t="s">
        <v>1512</v>
      </c>
      <c r="D792" s="9" t="s">
        <v>16</v>
      </c>
      <c r="E792" s="276"/>
      <c r="F792" s="9"/>
      <c r="G792" s="9"/>
      <c r="H792" s="9"/>
      <c r="I792" s="9"/>
      <c r="J792" s="9"/>
      <c r="K792" s="9">
        <v>1</v>
      </c>
      <c r="L792" s="275"/>
      <c r="M792" s="9"/>
      <c r="N792" s="277"/>
      <c r="O792" s="277"/>
      <c r="P792" s="278">
        <v>2</v>
      </c>
      <c r="Q792" s="279" t="s">
        <v>4</v>
      </c>
      <c r="R792" s="280"/>
      <c r="S792" s="277"/>
      <c r="T792" s="281">
        <v>1</v>
      </c>
      <c r="U792" s="9"/>
      <c r="V792" s="9">
        <v>1</v>
      </c>
      <c r="W792" s="9">
        <v>1</v>
      </c>
      <c r="X792" s="9"/>
      <c r="Y792" s="9">
        <v>1</v>
      </c>
      <c r="Z792" s="9"/>
      <c r="AA792" s="9"/>
      <c r="AB792" s="9"/>
      <c r="AC792" s="9"/>
      <c r="AD792" s="9"/>
      <c r="AE792" s="9"/>
      <c r="AF792" s="9"/>
      <c r="AG792" s="9"/>
      <c r="AH792" s="9"/>
      <c r="AI792" s="282"/>
      <c r="AJ792" s="31" t="s">
        <v>1540</v>
      </c>
      <c r="AK792" s="275"/>
      <c r="AL792" s="280"/>
    </row>
    <row r="793" spans="1:38" x14ac:dyDescent="0.25">
      <c r="A793" s="31" t="s">
        <v>2372</v>
      </c>
      <c r="B793" s="275" t="s">
        <v>310</v>
      </c>
      <c r="C793" s="9" t="s">
        <v>1511</v>
      </c>
      <c r="D793" s="9" t="s">
        <v>16</v>
      </c>
      <c r="E793" s="276"/>
      <c r="F793" s="9"/>
      <c r="G793" s="9"/>
      <c r="H793" s="9"/>
      <c r="I793" s="9"/>
      <c r="J793" s="9"/>
      <c r="K793" s="9">
        <v>1</v>
      </c>
      <c r="L793" s="275"/>
      <c r="M793" s="9"/>
      <c r="N793" s="277"/>
      <c r="O793" s="277"/>
      <c r="P793" s="278">
        <v>2</v>
      </c>
      <c r="Q793" s="279" t="s">
        <v>4</v>
      </c>
      <c r="R793" s="280"/>
      <c r="S793" s="277"/>
      <c r="T793" s="281">
        <v>1</v>
      </c>
      <c r="U793" s="9"/>
      <c r="V793" s="9">
        <v>1</v>
      </c>
      <c r="W793" s="9">
        <v>1</v>
      </c>
      <c r="X793" s="9"/>
      <c r="Y793" s="9">
        <v>1</v>
      </c>
      <c r="Z793" s="9"/>
      <c r="AA793" s="9"/>
      <c r="AB793" s="9"/>
      <c r="AC793" s="9"/>
      <c r="AD793" s="9"/>
      <c r="AE793" s="9"/>
      <c r="AF793" s="9"/>
      <c r="AG793" s="9"/>
      <c r="AH793" s="9"/>
      <c r="AI793" s="282"/>
      <c r="AJ793" s="31" t="s">
        <v>1540</v>
      </c>
      <c r="AK793" s="275"/>
      <c r="AL793" s="280"/>
    </row>
    <row r="794" spans="1:38" ht="30" x14ac:dyDescent="0.25">
      <c r="A794" s="31" t="s">
        <v>2227</v>
      </c>
      <c r="B794" s="275" t="s">
        <v>1396</v>
      </c>
      <c r="C794" s="9" t="s">
        <v>2309</v>
      </c>
      <c r="D794" s="9" t="s">
        <v>2332</v>
      </c>
      <c r="E794" s="276"/>
      <c r="F794" s="9"/>
      <c r="G794" s="9"/>
      <c r="H794" s="9"/>
      <c r="I794" s="9"/>
      <c r="J794" s="9"/>
      <c r="K794" s="9"/>
      <c r="L794" s="275"/>
      <c r="M794" s="9"/>
      <c r="N794" s="277"/>
      <c r="O794" s="277" t="s">
        <v>3</v>
      </c>
      <c r="P794" s="278">
        <v>0</v>
      </c>
      <c r="Q794" s="279" t="s">
        <v>4</v>
      </c>
      <c r="R794" s="280"/>
      <c r="S794" s="277"/>
      <c r="T794" s="281">
        <v>2</v>
      </c>
      <c r="U794" s="9">
        <v>2</v>
      </c>
      <c r="V794" s="9">
        <v>2</v>
      </c>
      <c r="W794" s="9">
        <v>2</v>
      </c>
      <c r="X794" s="9">
        <v>2</v>
      </c>
      <c r="Y794" s="9">
        <v>2</v>
      </c>
      <c r="Z794" s="9">
        <v>2</v>
      </c>
      <c r="AA794" s="9">
        <v>2</v>
      </c>
      <c r="AB794" s="9">
        <v>2</v>
      </c>
      <c r="AC794" s="9">
        <v>2</v>
      </c>
      <c r="AD794" s="9">
        <v>2</v>
      </c>
      <c r="AE794" s="9">
        <v>2</v>
      </c>
      <c r="AF794" s="9">
        <v>2</v>
      </c>
      <c r="AG794" s="9">
        <v>2</v>
      </c>
      <c r="AH794" s="9">
        <v>2</v>
      </c>
      <c r="AI794" s="282"/>
      <c r="AJ794" s="31" t="s">
        <v>2339</v>
      </c>
      <c r="AK794" s="275"/>
      <c r="AL794" s="280"/>
    </row>
    <row r="795" spans="1:38" ht="45" x14ac:dyDescent="0.25">
      <c r="A795" s="31" t="s">
        <v>1779</v>
      </c>
      <c r="B795" s="275" t="s">
        <v>321</v>
      </c>
      <c r="C795" s="9" t="s">
        <v>2013</v>
      </c>
      <c r="D795" s="9" t="s">
        <v>15</v>
      </c>
      <c r="E795" s="276"/>
      <c r="F795" s="9"/>
      <c r="G795" s="9" t="s">
        <v>19</v>
      </c>
      <c r="H795" s="9"/>
      <c r="I795" s="9">
        <v>6</v>
      </c>
      <c r="J795" s="9">
        <v>3</v>
      </c>
      <c r="K795" s="9"/>
      <c r="L795" s="275" t="s">
        <v>2056</v>
      </c>
      <c r="M795" s="9"/>
      <c r="N795" s="277"/>
      <c r="O795" s="277"/>
      <c r="P795" s="278">
        <v>4</v>
      </c>
      <c r="Q795" s="279" t="s">
        <v>4</v>
      </c>
      <c r="R795" s="280"/>
      <c r="S795" s="277"/>
      <c r="T795" s="281"/>
      <c r="U795" s="9"/>
      <c r="V795" s="9">
        <v>2</v>
      </c>
      <c r="W795" s="9"/>
      <c r="X795" s="9"/>
      <c r="Y795" s="9">
        <v>2</v>
      </c>
      <c r="Z795" s="9"/>
      <c r="AA795" s="9"/>
      <c r="AB795" s="9"/>
      <c r="AC795" s="9"/>
      <c r="AD795" s="9"/>
      <c r="AE795" s="9"/>
      <c r="AF795" s="9"/>
      <c r="AG795" s="9"/>
      <c r="AH795" s="9"/>
      <c r="AI795" s="282"/>
      <c r="AJ795" s="31" t="s">
        <v>2097</v>
      </c>
      <c r="AK795" s="275" t="s">
        <v>2098</v>
      </c>
      <c r="AL795" s="280"/>
    </row>
    <row r="796" spans="1:38" x14ac:dyDescent="0.25">
      <c r="A796" s="31" t="s">
        <v>1781</v>
      </c>
      <c r="B796" s="275" t="s">
        <v>273</v>
      </c>
      <c r="C796" s="9" t="s">
        <v>2014</v>
      </c>
      <c r="D796" s="9" t="s">
        <v>15</v>
      </c>
      <c r="E796" s="276"/>
      <c r="F796" s="9"/>
      <c r="G796" s="9"/>
      <c r="H796" s="9"/>
      <c r="I796" s="9">
        <v>20</v>
      </c>
      <c r="J796" s="9"/>
      <c r="K796" s="9"/>
      <c r="L796" s="275"/>
      <c r="M796" s="9"/>
      <c r="N796" s="277"/>
      <c r="O796" s="277"/>
      <c r="P796" s="278">
        <v>1</v>
      </c>
      <c r="Q796" s="279" t="s">
        <v>4</v>
      </c>
      <c r="R796" s="280"/>
      <c r="S796" s="277"/>
      <c r="T796" s="281"/>
      <c r="U796" s="9"/>
      <c r="V796" s="9"/>
      <c r="W796" s="9">
        <v>2</v>
      </c>
      <c r="X796" s="9"/>
      <c r="Y796" s="9"/>
      <c r="Z796" s="9"/>
      <c r="AA796" s="9"/>
      <c r="AB796" s="9"/>
      <c r="AC796" s="9"/>
      <c r="AD796" s="9"/>
      <c r="AE796" s="9"/>
      <c r="AF796" s="9"/>
      <c r="AG796" s="9"/>
      <c r="AH796" s="9"/>
      <c r="AI796" s="282"/>
      <c r="AJ796" s="31" t="s">
        <v>2121</v>
      </c>
      <c r="AK796" s="275"/>
      <c r="AL796" s="280"/>
    </row>
    <row r="797" spans="1:38" x14ac:dyDescent="0.25">
      <c r="A797" s="31" t="s">
        <v>1780</v>
      </c>
      <c r="B797" s="275" t="s">
        <v>273</v>
      </c>
      <c r="C797" s="9" t="s">
        <v>2014</v>
      </c>
      <c r="D797" s="9" t="s">
        <v>15</v>
      </c>
      <c r="E797" s="276"/>
      <c r="F797" s="9"/>
      <c r="G797" s="9"/>
      <c r="H797" s="9"/>
      <c r="I797" s="9">
        <v>6</v>
      </c>
      <c r="J797" s="9"/>
      <c r="K797" s="9"/>
      <c r="L797" s="275"/>
      <c r="M797" s="9"/>
      <c r="N797" s="277"/>
      <c r="O797" s="277"/>
      <c r="P797" s="278">
        <v>1</v>
      </c>
      <c r="Q797" s="279" t="s">
        <v>4</v>
      </c>
      <c r="R797" s="280"/>
      <c r="S797" s="277"/>
      <c r="T797" s="281"/>
      <c r="U797" s="9"/>
      <c r="V797" s="9"/>
      <c r="W797" s="9"/>
      <c r="X797" s="9"/>
      <c r="Y797" s="9"/>
      <c r="Z797" s="9"/>
      <c r="AA797" s="9">
        <v>2</v>
      </c>
      <c r="AB797" s="9"/>
      <c r="AC797" s="9"/>
      <c r="AD797" s="9"/>
      <c r="AE797" s="9"/>
      <c r="AF797" s="9"/>
      <c r="AG797" s="9"/>
      <c r="AH797" s="9"/>
      <c r="AI797" s="282"/>
      <c r="AJ797" s="31" t="s">
        <v>2121</v>
      </c>
      <c r="AK797" s="275"/>
      <c r="AL797" s="280"/>
    </row>
    <row r="798" spans="1:38" x14ac:dyDescent="0.25">
      <c r="A798" s="31" t="s">
        <v>1382</v>
      </c>
      <c r="B798" s="275" t="s">
        <v>345</v>
      </c>
      <c r="C798" s="9" t="s">
        <v>1513</v>
      </c>
      <c r="D798" s="9" t="s">
        <v>16</v>
      </c>
      <c r="E798" s="276"/>
      <c r="F798" s="9"/>
      <c r="G798" s="9"/>
      <c r="H798" s="9"/>
      <c r="I798" s="9"/>
      <c r="J798" s="9"/>
      <c r="K798" s="9"/>
      <c r="L798" s="275"/>
      <c r="M798" s="9"/>
      <c r="N798" s="277"/>
      <c r="O798" s="277"/>
      <c r="P798" s="278">
        <v>0</v>
      </c>
      <c r="Q798" s="279" t="s">
        <v>4</v>
      </c>
      <c r="R798" s="280"/>
      <c r="S798" s="277"/>
      <c r="T798" s="281">
        <v>1</v>
      </c>
      <c r="U798" s="9">
        <v>1</v>
      </c>
      <c r="V798" s="9"/>
      <c r="W798" s="9"/>
      <c r="X798" s="9"/>
      <c r="Y798" s="9"/>
      <c r="Z798" s="9"/>
      <c r="AA798" s="9"/>
      <c r="AB798" s="9"/>
      <c r="AC798" s="9"/>
      <c r="AD798" s="9"/>
      <c r="AE798" s="9"/>
      <c r="AF798" s="9"/>
      <c r="AG798" s="9"/>
      <c r="AH798" s="9"/>
      <c r="AI798" s="282"/>
      <c r="AJ798" s="31" t="s">
        <v>798</v>
      </c>
      <c r="AK798" s="275"/>
      <c r="AL798" s="280"/>
    </row>
    <row r="799" spans="1:38" ht="45" x14ac:dyDescent="0.25">
      <c r="A799" s="31" t="s">
        <v>765</v>
      </c>
      <c r="B799" s="275" t="s">
        <v>299</v>
      </c>
      <c r="C799" s="9" t="s">
        <v>1210</v>
      </c>
      <c r="D799" s="9"/>
      <c r="E799" s="276"/>
      <c r="F799" s="9"/>
      <c r="G799" s="9"/>
      <c r="H799" s="9"/>
      <c r="I799" s="9"/>
      <c r="J799" s="9"/>
      <c r="K799" s="9"/>
      <c r="L799" s="275"/>
      <c r="M799" s="9"/>
      <c r="N799" s="277"/>
      <c r="O799" s="277"/>
      <c r="P799" s="278"/>
      <c r="Q799" s="279">
        <v>46660</v>
      </c>
      <c r="R799" s="280"/>
      <c r="S799" s="277"/>
      <c r="T799" s="281"/>
      <c r="U799" s="9"/>
      <c r="V799" s="9"/>
      <c r="W799" s="9"/>
      <c r="X799" s="9"/>
      <c r="Y799" s="9"/>
      <c r="Z799" s="9"/>
      <c r="AA799" s="9"/>
      <c r="AB799" s="9"/>
      <c r="AC799" s="9"/>
      <c r="AD799" s="9"/>
      <c r="AE799" s="9"/>
      <c r="AF799" s="9"/>
      <c r="AG799" s="9"/>
      <c r="AH799" s="9"/>
      <c r="AI799" s="282"/>
      <c r="AJ799" s="31" t="s">
        <v>883</v>
      </c>
      <c r="AK799" s="275"/>
      <c r="AL799" s="280"/>
    </row>
    <row r="800" spans="1:38" x14ac:dyDescent="0.25">
      <c r="A800" s="31" t="s">
        <v>766</v>
      </c>
      <c r="B800" s="275" t="s">
        <v>396</v>
      </c>
      <c r="C800" s="9" t="s">
        <v>1211</v>
      </c>
      <c r="D800" s="9"/>
      <c r="E800" s="276"/>
      <c r="F800" s="9"/>
      <c r="G800" s="9"/>
      <c r="H800" s="9"/>
      <c r="I800" s="9"/>
      <c r="J800" s="9"/>
      <c r="K800" s="9"/>
      <c r="L800" s="275"/>
      <c r="M800" s="9"/>
      <c r="N800" s="277"/>
      <c r="O800" s="277"/>
      <c r="P800" s="278"/>
      <c r="Q800" s="279">
        <v>46541</v>
      </c>
      <c r="R800" s="280"/>
      <c r="S800" s="277"/>
      <c r="T800" s="281"/>
      <c r="U800" s="9"/>
      <c r="V800" s="9"/>
      <c r="W800" s="9"/>
      <c r="X800" s="9"/>
      <c r="Y800" s="9"/>
      <c r="Z800" s="9"/>
      <c r="AA800" s="9"/>
      <c r="AB800" s="9"/>
      <c r="AC800" s="9"/>
      <c r="AD800" s="9"/>
      <c r="AE800" s="9"/>
      <c r="AF800" s="9"/>
      <c r="AG800" s="9"/>
      <c r="AH800" s="9"/>
      <c r="AI800" s="282"/>
      <c r="AJ800" s="31" t="s">
        <v>798</v>
      </c>
      <c r="AK800" s="275"/>
      <c r="AL800" s="280"/>
    </row>
    <row r="801" spans="1:38" x14ac:dyDescent="0.25">
      <c r="A801" s="31" t="s">
        <v>1782</v>
      </c>
      <c r="B801" s="275" t="s">
        <v>273</v>
      </c>
      <c r="C801" s="9" t="s">
        <v>2015</v>
      </c>
      <c r="D801" s="9" t="s">
        <v>15</v>
      </c>
      <c r="E801" s="276"/>
      <c r="F801" s="9"/>
      <c r="G801" s="9" t="s">
        <v>19</v>
      </c>
      <c r="H801" s="9">
        <v>20</v>
      </c>
      <c r="I801" s="9"/>
      <c r="J801" s="9"/>
      <c r="K801" s="9">
        <v>1</v>
      </c>
      <c r="L801" s="275"/>
      <c r="M801" s="9"/>
      <c r="N801" s="277"/>
      <c r="O801" s="277"/>
      <c r="P801" s="278">
        <v>5</v>
      </c>
      <c r="Q801" s="279" t="s">
        <v>4</v>
      </c>
      <c r="R801" s="280"/>
      <c r="S801" s="277"/>
      <c r="T801" s="281"/>
      <c r="U801" s="9"/>
      <c r="V801" s="9">
        <v>2</v>
      </c>
      <c r="W801" s="9"/>
      <c r="X801" s="9"/>
      <c r="Y801" s="9"/>
      <c r="Z801" s="9"/>
      <c r="AA801" s="9"/>
      <c r="AB801" s="9"/>
      <c r="AC801" s="9"/>
      <c r="AD801" s="9"/>
      <c r="AE801" s="9"/>
      <c r="AF801" s="9"/>
      <c r="AG801" s="9"/>
      <c r="AH801" s="9"/>
      <c r="AI801" s="282"/>
      <c r="AJ801" s="31" t="s">
        <v>2114</v>
      </c>
      <c r="AK801" s="275"/>
      <c r="AL801" s="280"/>
    </row>
    <row r="802" spans="1:38" ht="30" x14ac:dyDescent="0.25">
      <c r="A802" s="31" t="s">
        <v>1783</v>
      </c>
      <c r="B802" s="275" t="s">
        <v>410</v>
      </c>
      <c r="C802" s="9" t="s">
        <v>2016</v>
      </c>
      <c r="D802" s="9" t="s">
        <v>15</v>
      </c>
      <c r="E802" s="276"/>
      <c r="F802" s="9"/>
      <c r="G802" s="9"/>
      <c r="H802" s="9"/>
      <c r="I802" s="9">
        <v>6</v>
      </c>
      <c r="J802" s="9">
        <v>6</v>
      </c>
      <c r="K802" s="9">
        <v>1</v>
      </c>
      <c r="L802" s="275"/>
      <c r="M802" s="9"/>
      <c r="N802" s="277"/>
      <c r="O802" s="277"/>
      <c r="P802" s="278">
        <v>8</v>
      </c>
      <c r="Q802" s="279" t="s">
        <v>4</v>
      </c>
      <c r="R802" s="280"/>
      <c r="S802" s="277"/>
      <c r="T802" s="281"/>
      <c r="U802" s="9"/>
      <c r="V802" s="9">
        <v>2</v>
      </c>
      <c r="W802" s="9"/>
      <c r="X802" s="9">
        <v>2</v>
      </c>
      <c r="Y802" s="9"/>
      <c r="Z802" s="9">
        <v>2</v>
      </c>
      <c r="AA802" s="9">
        <v>2</v>
      </c>
      <c r="AB802" s="9"/>
      <c r="AC802" s="9"/>
      <c r="AD802" s="9">
        <v>2</v>
      </c>
      <c r="AE802" s="9"/>
      <c r="AF802" s="9"/>
      <c r="AG802" s="9"/>
      <c r="AH802" s="9"/>
      <c r="AI802" s="282"/>
      <c r="AJ802" s="31" t="s">
        <v>2098</v>
      </c>
      <c r="AK802" s="275"/>
      <c r="AL802" s="280"/>
    </row>
    <row r="803" spans="1:38" x14ac:dyDescent="0.25">
      <c r="A803" s="31" t="s">
        <v>2228</v>
      </c>
      <c r="B803" s="275" t="s">
        <v>1396</v>
      </c>
      <c r="C803" s="9" t="s">
        <v>2310</v>
      </c>
      <c r="D803" s="9" t="s">
        <v>17</v>
      </c>
      <c r="E803" s="276"/>
      <c r="F803" s="9"/>
      <c r="G803" s="9"/>
      <c r="H803" s="9"/>
      <c r="I803" s="9"/>
      <c r="J803" s="9"/>
      <c r="K803" s="9"/>
      <c r="L803" s="275"/>
      <c r="M803" s="9"/>
      <c r="N803" s="277"/>
      <c r="O803" s="277"/>
      <c r="P803" s="278">
        <v>11</v>
      </c>
      <c r="Q803" s="279" t="s">
        <v>4</v>
      </c>
      <c r="R803" s="280"/>
      <c r="S803" s="277">
        <v>1</v>
      </c>
      <c r="T803" s="281">
        <v>1</v>
      </c>
      <c r="U803" s="9">
        <v>1</v>
      </c>
      <c r="V803" s="9"/>
      <c r="W803" s="9">
        <v>1</v>
      </c>
      <c r="X803" s="9">
        <v>3</v>
      </c>
      <c r="Y803" s="9">
        <v>1</v>
      </c>
      <c r="Z803" s="9">
        <v>3</v>
      </c>
      <c r="AA803" s="9"/>
      <c r="AB803" s="9"/>
      <c r="AC803" s="9"/>
      <c r="AD803" s="9"/>
      <c r="AE803" s="9"/>
      <c r="AF803" s="9"/>
      <c r="AG803" s="9"/>
      <c r="AH803" s="9"/>
      <c r="AI803" s="282"/>
      <c r="AJ803" s="31" t="s">
        <v>828</v>
      </c>
      <c r="AK803" s="275"/>
      <c r="AL803" s="280"/>
    </row>
    <row r="804" spans="1:38" ht="30" x14ac:dyDescent="0.25">
      <c r="A804" s="31" t="s">
        <v>767</v>
      </c>
      <c r="B804" s="275" t="s">
        <v>286</v>
      </c>
      <c r="C804" s="9" t="s">
        <v>1212</v>
      </c>
      <c r="D804" s="9"/>
      <c r="E804" s="276"/>
      <c r="F804" s="9"/>
      <c r="G804" s="9"/>
      <c r="H804" s="9"/>
      <c r="I804" s="9"/>
      <c r="J804" s="9"/>
      <c r="K804" s="9"/>
      <c r="L804" s="275"/>
      <c r="M804" s="9"/>
      <c r="N804" s="277"/>
      <c r="O804" s="277"/>
      <c r="P804" s="278"/>
      <c r="Q804" s="279">
        <v>46326</v>
      </c>
      <c r="R804" s="280"/>
      <c r="S804" s="277"/>
      <c r="T804" s="281"/>
      <c r="U804" s="9"/>
      <c r="V804" s="9"/>
      <c r="W804" s="9"/>
      <c r="X804" s="9"/>
      <c r="Y804" s="9"/>
      <c r="Z804" s="9"/>
      <c r="AA804" s="9"/>
      <c r="AB804" s="9"/>
      <c r="AC804" s="9"/>
      <c r="AD804" s="9"/>
      <c r="AE804" s="9"/>
      <c r="AF804" s="9"/>
      <c r="AG804" s="9"/>
      <c r="AH804" s="9"/>
      <c r="AI804" s="282"/>
      <c r="AJ804" s="31" t="s">
        <v>904</v>
      </c>
      <c r="AK804" s="275"/>
      <c r="AL804" s="280"/>
    </row>
    <row r="805" spans="1:38" x14ac:dyDescent="0.25">
      <c r="A805" s="31" t="s">
        <v>768</v>
      </c>
      <c r="B805" s="275" t="s">
        <v>280</v>
      </c>
      <c r="C805" s="9" t="s">
        <v>1514</v>
      </c>
      <c r="D805" s="9" t="s">
        <v>16</v>
      </c>
      <c r="E805" s="276"/>
      <c r="F805" s="9"/>
      <c r="G805" s="9"/>
      <c r="H805" s="9"/>
      <c r="I805" s="9"/>
      <c r="J805" s="9"/>
      <c r="K805" s="9"/>
      <c r="L805" s="275"/>
      <c r="M805" s="9"/>
      <c r="N805" s="277"/>
      <c r="O805" s="277"/>
      <c r="P805" s="278">
        <v>0</v>
      </c>
      <c r="Q805" s="279" t="s">
        <v>4</v>
      </c>
      <c r="R805" s="280"/>
      <c r="S805" s="277"/>
      <c r="T805" s="281"/>
      <c r="U805" s="9"/>
      <c r="V805" s="9"/>
      <c r="W805" s="9">
        <v>1</v>
      </c>
      <c r="X805" s="9"/>
      <c r="Y805" s="9"/>
      <c r="Z805" s="9"/>
      <c r="AA805" s="9"/>
      <c r="AB805" s="9"/>
      <c r="AC805" s="9"/>
      <c r="AD805" s="9"/>
      <c r="AE805" s="9"/>
      <c r="AF805" s="9"/>
      <c r="AG805" s="9"/>
      <c r="AH805" s="9"/>
      <c r="AI805" s="282"/>
      <c r="AJ805" s="31" t="s">
        <v>861</v>
      </c>
      <c r="AK805" s="275"/>
      <c r="AL805" s="280"/>
    </row>
    <row r="806" spans="1:38" ht="30" x14ac:dyDescent="0.25">
      <c r="A806" s="31" t="s">
        <v>2356</v>
      </c>
      <c r="B806" s="275" t="s">
        <v>286</v>
      </c>
      <c r="C806" s="9" t="s">
        <v>516</v>
      </c>
      <c r="D806" s="9"/>
      <c r="E806" s="276"/>
      <c r="F806" s="9"/>
      <c r="G806" s="9"/>
      <c r="H806" s="9"/>
      <c r="I806" s="9"/>
      <c r="J806" s="9"/>
      <c r="K806" s="9"/>
      <c r="L806" s="275"/>
      <c r="M806" s="9"/>
      <c r="N806" s="277"/>
      <c r="O806" s="277"/>
      <c r="P806" s="278"/>
      <c r="Q806" s="279">
        <v>45695</v>
      </c>
      <c r="R806" s="280"/>
      <c r="S806" s="277"/>
      <c r="T806" s="281"/>
      <c r="U806" s="9"/>
      <c r="V806" s="9"/>
      <c r="W806" s="9"/>
      <c r="X806" s="9"/>
      <c r="Y806" s="9"/>
      <c r="Z806" s="9"/>
      <c r="AA806" s="9"/>
      <c r="AB806" s="9"/>
      <c r="AC806" s="9"/>
      <c r="AD806" s="9"/>
      <c r="AE806" s="9"/>
      <c r="AF806" s="9"/>
      <c r="AG806" s="9"/>
      <c r="AH806" s="9"/>
      <c r="AI806" s="282"/>
      <c r="AJ806" s="31" t="s">
        <v>861</v>
      </c>
      <c r="AK806" s="275"/>
      <c r="AL806" s="280"/>
    </row>
    <row r="807" spans="1:38" ht="30" x14ac:dyDescent="0.25">
      <c r="A807" s="31" t="s">
        <v>1784</v>
      </c>
      <c r="B807" s="275" t="s">
        <v>379</v>
      </c>
      <c r="C807" s="9" t="s">
        <v>2018</v>
      </c>
      <c r="D807" s="9" t="s">
        <v>15</v>
      </c>
      <c r="E807" s="276"/>
      <c r="F807" s="9"/>
      <c r="G807" s="9"/>
      <c r="H807" s="9"/>
      <c r="I807" s="9"/>
      <c r="J807" s="9"/>
      <c r="K807" s="9"/>
      <c r="L807" s="275"/>
      <c r="M807" s="9"/>
      <c r="N807" s="277"/>
      <c r="O807" s="277"/>
      <c r="P807" s="278">
        <v>0</v>
      </c>
      <c r="Q807" s="279" t="s">
        <v>4</v>
      </c>
      <c r="R807" s="280"/>
      <c r="S807" s="277"/>
      <c r="T807" s="281"/>
      <c r="U807" s="9"/>
      <c r="V807" s="9"/>
      <c r="W807" s="9">
        <v>2</v>
      </c>
      <c r="X807" s="9"/>
      <c r="Y807" s="9"/>
      <c r="Z807" s="9"/>
      <c r="AA807" s="9"/>
      <c r="AB807" s="9"/>
      <c r="AC807" s="9"/>
      <c r="AD807" s="9"/>
      <c r="AE807" s="9"/>
      <c r="AF807" s="9"/>
      <c r="AG807" s="9"/>
      <c r="AH807" s="9"/>
      <c r="AI807" s="282"/>
      <c r="AJ807" s="31" t="s">
        <v>2127</v>
      </c>
      <c r="AK807" s="275"/>
      <c r="AL807" s="280"/>
    </row>
    <row r="808" spans="1:38" ht="30" x14ac:dyDescent="0.25">
      <c r="A808" s="31" t="s">
        <v>2355</v>
      </c>
      <c r="B808" s="275" t="s">
        <v>310</v>
      </c>
      <c r="C808" s="9" t="s">
        <v>2017</v>
      </c>
      <c r="D808" s="9" t="s">
        <v>15</v>
      </c>
      <c r="E808" s="276"/>
      <c r="F808" s="9"/>
      <c r="G808" s="9"/>
      <c r="H808" s="9"/>
      <c r="I808" s="9"/>
      <c r="J808" s="9"/>
      <c r="K808" s="9"/>
      <c r="L808" s="275"/>
      <c r="M808" s="9"/>
      <c r="N808" s="277"/>
      <c r="O808" s="277"/>
      <c r="P808" s="278">
        <v>0</v>
      </c>
      <c r="Q808" s="279" t="s">
        <v>4</v>
      </c>
      <c r="R808" s="280"/>
      <c r="S808" s="277"/>
      <c r="T808" s="281"/>
      <c r="U808" s="9"/>
      <c r="V808" s="9"/>
      <c r="W808" s="9">
        <v>2</v>
      </c>
      <c r="X808" s="9"/>
      <c r="Y808" s="9"/>
      <c r="Z808" s="9"/>
      <c r="AA808" s="9"/>
      <c r="AB808" s="9"/>
      <c r="AC808" s="9"/>
      <c r="AD808" s="9"/>
      <c r="AE808" s="9"/>
      <c r="AF808" s="9"/>
      <c r="AG808" s="9"/>
      <c r="AH808" s="9"/>
      <c r="AI808" s="282"/>
      <c r="AJ808" s="31" t="s">
        <v>2127</v>
      </c>
      <c r="AK808" s="275"/>
      <c r="AL808" s="280"/>
    </row>
    <row r="809" spans="1:38" x14ac:dyDescent="0.25">
      <c r="A809" s="31" t="s">
        <v>1785</v>
      </c>
      <c r="B809" s="275" t="s">
        <v>1819</v>
      </c>
      <c r="C809" s="9" t="s">
        <v>2019</v>
      </c>
      <c r="D809" s="9" t="s">
        <v>15</v>
      </c>
      <c r="E809" s="276"/>
      <c r="F809" s="9"/>
      <c r="G809" s="9"/>
      <c r="H809" s="9"/>
      <c r="I809" s="9">
        <v>6</v>
      </c>
      <c r="J809" s="9"/>
      <c r="K809" s="9"/>
      <c r="L809" s="275"/>
      <c r="M809" s="9"/>
      <c r="N809" s="277"/>
      <c r="O809" s="277"/>
      <c r="P809" s="278">
        <v>0</v>
      </c>
      <c r="Q809" s="279" t="s">
        <v>4</v>
      </c>
      <c r="R809" s="280"/>
      <c r="S809" s="277"/>
      <c r="T809" s="281">
        <v>2</v>
      </c>
      <c r="U809" s="9"/>
      <c r="V809" s="9"/>
      <c r="W809" s="9"/>
      <c r="X809" s="9"/>
      <c r="Y809" s="9"/>
      <c r="Z809" s="9"/>
      <c r="AA809" s="9"/>
      <c r="AB809" s="9"/>
      <c r="AC809" s="9"/>
      <c r="AD809" s="9"/>
      <c r="AE809" s="9"/>
      <c r="AF809" s="9"/>
      <c r="AG809" s="9"/>
      <c r="AH809" s="9"/>
      <c r="AI809" s="282"/>
      <c r="AJ809" s="31" t="s">
        <v>2084</v>
      </c>
      <c r="AK809" s="275" t="s">
        <v>2071</v>
      </c>
      <c r="AL809" s="280" t="s">
        <v>2083</v>
      </c>
    </row>
    <row r="810" spans="1:38" ht="75" x14ac:dyDescent="0.25">
      <c r="A810" s="31" t="s">
        <v>517</v>
      </c>
      <c r="B810" s="275" t="s">
        <v>294</v>
      </c>
      <c r="C810" s="9" t="s">
        <v>518</v>
      </c>
      <c r="D810" s="9"/>
      <c r="E810" s="276"/>
      <c r="F810" s="9"/>
      <c r="G810" s="9"/>
      <c r="H810" s="9"/>
      <c r="I810" s="9"/>
      <c r="J810" s="9"/>
      <c r="K810" s="9"/>
      <c r="L810" s="275"/>
      <c r="M810" s="9"/>
      <c r="N810" s="277"/>
      <c r="O810" s="277"/>
      <c r="P810" s="278"/>
      <c r="Q810" s="279">
        <v>45604</v>
      </c>
      <c r="R810" s="280"/>
      <c r="S810" s="277"/>
      <c r="T810" s="281"/>
      <c r="U810" s="9"/>
      <c r="V810" s="9"/>
      <c r="W810" s="9"/>
      <c r="X810" s="9"/>
      <c r="Y810" s="9"/>
      <c r="Z810" s="9"/>
      <c r="AA810" s="9"/>
      <c r="AB810" s="9"/>
      <c r="AC810" s="9"/>
      <c r="AD810" s="9"/>
      <c r="AE810" s="9"/>
      <c r="AF810" s="9"/>
      <c r="AG810" s="9"/>
      <c r="AH810" s="9"/>
      <c r="AI810" s="282"/>
      <c r="AJ810" s="31" t="s">
        <v>936</v>
      </c>
      <c r="AK810" s="275"/>
      <c r="AL810" s="280"/>
    </row>
    <row r="811" spans="1:38" ht="60" x14ac:dyDescent="0.25">
      <c r="A811" s="31" t="s">
        <v>519</v>
      </c>
      <c r="B811" s="275" t="s">
        <v>299</v>
      </c>
      <c r="C811" s="9" t="s">
        <v>520</v>
      </c>
      <c r="D811" s="9"/>
      <c r="E811" s="276"/>
      <c r="F811" s="9"/>
      <c r="G811" s="9"/>
      <c r="H811" s="9"/>
      <c r="I811" s="9"/>
      <c r="J811" s="9"/>
      <c r="K811" s="9"/>
      <c r="L811" s="275"/>
      <c r="M811" s="9"/>
      <c r="N811" s="277"/>
      <c r="O811" s="277"/>
      <c r="P811" s="278"/>
      <c r="Q811" s="279">
        <v>45604</v>
      </c>
      <c r="R811" s="280"/>
      <c r="S811" s="277"/>
      <c r="T811" s="281"/>
      <c r="U811" s="9"/>
      <c r="V811" s="9"/>
      <c r="W811" s="9"/>
      <c r="X811" s="9"/>
      <c r="Y811" s="9"/>
      <c r="Z811" s="9"/>
      <c r="AA811" s="9"/>
      <c r="AB811" s="9"/>
      <c r="AC811" s="9"/>
      <c r="AD811" s="9"/>
      <c r="AE811" s="9"/>
      <c r="AF811" s="9"/>
      <c r="AG811" s="9"/>
      <c r="AH811" s="9"/>
      <c r="AI811" s="282"/>
      <c r="AJ811" s="31" t="s">
        <v>936</v>
      </c>
      <c r="AK811" s="275"/>
      <c r="AL811" s="280"/>
    </row>
    <row r="812" spans="1:38" ht="30" x14ac:dyDescent="0.25">
      <c r="A812" s="31" t="s">
        <v>769</v>
      </c>
      <c r="B812" s="275" t="s">
        <v>954</v>
      </c>
      <c r="C812" s="9" t="s">
        <v>1213</v>
      </c>
      <c r="D812" s="9"/>
      <c r="E812" s="276"/>
      <c r="F812" s="9"/>
      <c r="G812" s="9"/>
      <c r="H812" s="9"/>
      <c r="I812" s="9"/>
      <c r="J812" s="9"/>
      <c r="K812" s="9"/>
      <c r="L812" s="275"/>
      <c r="M812" s="9"/>
      <c r="N812" s="277"/>
      <c r="O812" s="277"/>
      <c r="P812" s="278"/>
      <c r="Q812" s="279">
        <v>46326</v>
      </c>
      <c r="R812" s="280"/>
      <c r="S812" s="277"/>
      <c r="T812" s="281"/>
      <c r="U812" s="9"/>
      <c r="V812" s="9"/>
      <c r="W812" s="9"/>
      <c r="X812" s="9"/>
      <c r="Y812" s="9"/>
      <c r="Z812" s="9"/>
      <c r="AA812" s="9"/>
      <c r="AB812" s="9"/>
      <c r="AC812" s="9"/>
      <c r="AD812" s="9"/>
      <c r="AE812" s="9"/>
      <c r="AF812" s="9"/>
      <c r="AG812" s="9"/>
      <c r="AH812" s="9"/>
      <c r="AI812" s="282"/>
      <c r="AJ812" s="31" t="s">
        <v>839</v>
      </c>
      <c r="AK812" s="275"/>
      <c r="AL812" s="280"/>
    </row>
    <row r="813" spans="1:38" ht="30" x14ac:dyDescent="0.25">
      <c r="A813" s="31" t="s">
        <v>770</v>
      </c>
      <c r="B813" s="275" t="s">
        <v>954</v>
      </c>
      <c r="C813" s="9" t="s">
        <v>1214</v>
      </c>
      <c r="D813" s="9"/>
      <c r="E813" s="276"/>
      <c r="F813" s="9"/>
      <c r="G813" s="9"/>
      <c r="H813" s="9"/>
      <c r="I813" s="9"/>
      <c r="J813" s="9"/>
      <c r="K813" s="9"/>
      <c r="L813" s="275"/>
      <c r="M813" s="9"/>
      <c r="N813" s="277"/>
      <c r="O813" s="277"/>
      <c r="P813" s="278"/>
      <c r="Q813" s="279">
        <v>46326</v>
      </c>
      <c r="R813" s="280"/>
      <c r="S813" s="277"/>
      <c r="T813" s="281"/>
      <c r="U813" s="9"/>
      <c r="V813" s="9"/>
      <c r="W813" s="9"/>
      <c r="X813" s="9"/>
      <c r="Y813" s="9"/>
      <c r="Z813" s="9"/>
      <c r="AA813" s="9"/>
      <c r="AB813" s="9"/>
      <c r="AC813" s="9"/>
      <c r="AD813" s="9"/>
      <c r="AE813" s="9"/>
      <c r="AF813" s="9"/>
      <c r="AG813" s="9"/>
      <c r="AH813" s="9"/>
      <c r="AI813" s="282"/>
      <c r="AJ813" s="31" t="s">
        <v>839</v>
      </c>
      <c r="AK813" s="275"/>
      <c r="AL813" s="280"/>
    </row>
    <row r="814" spans="1:38" ht="30" x14ac:dyDescent="0.25">
      <c r="A814" s="31" t="s">
        <v>771</v>
      </c>
      <c r="B814" s="275" t="s">
        <v>954</v>
      </c>
      <c r="C814" s="9" t="s">
        <v>1215</v>
      </c>
      <c r="D814" s="9"/>
      <c r="E814" s="276"/>
      <c r="F814" s="9"/>
      <c r="G814" s="9"/>
      <c r="H814" s="9"/>
      <c r="I814" s="9"/>
      <c r="J814" s="9"/>
      <c r="K814" s="9"/>
      <c r="L814" s="275"/>
      <c r="M814" s="9"/>
      <c r="N814" s="277"/>
      <c r="O814" s="277"/>
      <c r="P814" s="278"/>
      <c r="Q814" s="279">
        <v>46326</v>
      </c>
      <c r="R814" s="280"/>
      <c r="S814" s="277"/>
      <c r="T814" s="281"/>
      <c r="U814" s="9"/>
      <c r="V814" s="9"/>
      <c r="W814" s="9"/>
      <c r="X814" s="9"/>
      <c r="Y814" s="9"/>
      <c r="Z814" s="9"/>
      <c r="AA814" s="9"/>
      <c r="AB814" s="9"/>
      <c r="AC814" s="9"/>
      <c r="AD814" s="9"/>
      <c r="AE814" s="9"/>
      <c r="AF814" s="9"/>
      <c r="AG814" s="9"/>
      <c r="AH814" s="9"/>
      <c r="AI814" s="282"/>
      <c r="AJ814" s="31" t="s">
        <v>839</v>
      </c>
      <c r="AK814" s="275"/>
      <c r="AL814" s="280"/>
    </row>
    <row r="815" spans="1:38" ht="30" x14ac:dyDescent="0.25">
      <c r="A815" s="31" t="s">
        <v>772</v>
      </c>
      <c r="B815" s="275" t="s">
        <v>954</v>
      </c>
      <c r="C815" s="9" t="s">
        <v>1216</v>
      </c>
      <c r="D815" s="9"/>
      <c r="E815" s="276"/>
      <c r="F815" s="9"/>
      <c r="G815" s="9"/>
      <c r="H815" s="9"/>
      <c r="I815" s="9"/>
      <c r="J815" s="9"/>
      <c r="K815" s="9"/>
      <c r="L815" s="275"/>
      <c r="M815" s="9"/>
      <c r="N815" s="277"/>
      <c r="O815" s="277"/>
      <c r="P815" s="278"/>
      <c r="Q815" s="279">
        <v>46326</v>
      </c>
      <c r="R815" s="280"/>
      <c r="S815" s="277"/>
      <c r="T815" s="281"/>
      <c r="U815" s="9"/>
      <c r="V815" s="9"/>
      <c r="W815" s="9"/>
      <c r="X815" s="9"/>
      <c r="Y815" s="9"/>
      <c r="Z815" s="9"/>
      <c r="AA815" s="9"/>
      <c r="AB815" s="9"/>
      <c r="AC815" s="9"/>
      <c r="AD815" s="9"/>
      <c r="AE815" s="9"/>
      <c r="AF815" s="9"/>
      <c r="AG815" s="9"/>
      <c r="AH815" s="9"/>
      <c r="AI815" s="282"/>
      <c r="AJ815" s="31" t="s">
        <v>839</v>
      </c>
      <c r="AK815" s="275"/>
      <c r="AL815" s="280"/>
    </row>
    <row r="816" spans="1:38" ht="30" x14ac:dyDescent="0.25">
      <c r="A816" s="31" t="s">
        <v>773</v>
      </c>
      <c r="B816" s="275" t="s">
        <v>954</v>
      </c>
      <c r="C816" s="9" t="s">
        <v>1217</v>
      </c>
      <c r="D816" s="9"/>
      <c r="E816" s="276"/>
      <c r="F816" s="9"/>
      <c r="G816" s="9"/>
      <c r="H816" s="9"/>
      <c r="I816" s="9"/>
      <c r="J816" s="9"/>
      <c r="K816" s="9"/>
      <c r="L816" s="275"/>
      <c r="M816" s="9"/>
      <c r="N816" s="277"/>
      <c r="O816" s="277"/>
      <c r="P816" s="278"/>
      <c r="Q816" s="279">
        <v>46326</v>
      </c>
      <c r="R816" s="280"/>
      <c r="S816" s="277"/>
      <c r="T816" s="281"/>
      <c r="U816" s="9"/>
      <c r="V816" s="9"/>
      <c r="W816" s="9"/>
      <c r="X816" s="9"/>
      <c r="Y816" s="9"/>
      <c r="Z816" s="9"/>
      <c r="AA816" s="9"/>
      <c r="AB816" s="9"/>
      <c r="AC816" s="9"/>
      <c r="AD816" s="9"/>
      <c r="AE816" s="9"/>
      <c r="AF816" s="9"/>
      <c r="AG816" s="9"/>
      <c r="AH816" s="9"/>
      <c r="AI816" s="282"/>
      <c r="AJ816" s="31" t="s">
        <v>839</v>
      </c>
      <c r="AK816" s="275"/>
      <c r="AL816" s="280"/>
    </row>
    <row r="817" spans="1:38" ht="30" x14ac:dyDescent="0.25">
      <c r="A817" s="31" t="s">
        <v>774</v>
      </c>
      <c r="B817" s="275" t="s">
        <v>954</v>
      </c>
      <c r="C817" s="9" t="s">
        <v>1218</v>
      </c>
      <c r="D817" s="9"/>
      <c r="E817" s="276"/>
      <c r="F817" s="9"/>
      <c r="G817" s="9"/>
      <c r="H817" s="9"/>
      <c r="I817" s="9"/>
      <c r="J817" s="9"/>
      <c r="K817" s="9"/>
      <c r="L817" s="275"/>
      <c r="M817" s="9"/>
      <c r="N817" s="277"/>
      <c r="O817" s="277"/>
      <c r="P817" s="278"/>
      <c r="Q817" s="279">
        <v>46326</v>
      </c>
      <c r="R817" s="280"/>
      <c r="S817" s="277"/>
      <c r="T817" s="281"/>
      <c r="U817" s="9"/>
      <c r="V817" s="9"/>
      <c r="W817" s="9"/>
      <c r="X817" s="9"/>
      <c r="Y817" s="9"/>
      <c r="Z817" s="9"/>
      <c r="AA817" s="9"/>
      <c r="AB817" s="9"/>
      <c r="AC817" s="9"/>
      <c r="AD817" s="9"/>
      <c r="AE817" s="9"/>
      <c r="AF817" s="9"/>
      <c r="AG817" s="9"/>
      <c r="AH817" s="9"/>
      <c r="AI817" s="282"/>
      <c r="AJ817" s="31" t="s">
        <v>839</v>
      </c>
      <c r="AK817" s="275"/>
      <c r="AL817" s="280"/>
    </row>
    <row r="818" spans="1:38" x14ac:dyDescent="0.25">
      <c r="A818" s="31" t="s">
        <v>1383</v>
      </c>
      <c r="B818" s="275" t="s">
        <v>310</v>
      </c>
      <c r="C818" s="9" t="s">
        <v>1515</v>
      </c>
      <c r="D818" s="9" t="s">
        <v>16</v>
      </c>
      <c r="E818" s="276"/>
      <c r="F818" s="9"/>
      <c r="G818" s="9"/>
      <c r="H818" s="9">
        <v>50</v>
      </c>
      <c r="I818" s="9"/>
      <c r="J818" s="9"/>
      <c r="K818" s="9">
        <v>1</v>
      </c>
      <c r="L818" s="275"/>
      <c r="M818" s="9"/>
      <c r="N818" s="277"/>
      <c r="O818" s="277"/>
      <c r="P818" s="278">
        <v>37</v>
      </c>
      <c r="Q818" s="279" t="s">
        <v>4</v>
      </c>
      <c r="R818" s="280"/>
      <c r="S818" s="277"/>
      <c r="T818" s="281"/>
      <c r="U818" s="9"/>
      <c r="V818" s="9">
        <v>1</v>
      </c>
      <c r="W818" s="9"/>
      <c r="X818" s="9"/>
      <c r="Y818" s="9"/>
      <c r="Z818" s="9"/>
      <c r="AA818" s="9"/>
      <c r="AB818" s="9"/>
      <c r="AC818" s="9"/>
      <c r="AD818" s="9"/>
      <c r="AE818" s="9"/>
      <c r="AF818" s="9"/>
      <c r="AG818" s="9"/>
      <c r="AH818" s="9"/>
      <c r="AI818" s="282"/>
      <c r="AJ818" s="31" t="s">
        <v>1540</v>
      </c>
      <c r="AK818" s="275" t="s">
        <v>1537</v>
      </c>
      <c r="AL818" s="280"/>
    </row>
    <row r="819" spans="1:38" x14ac:dyDescent="0.25">
      <c r="A819" s="31" t="s">
        <v>1384</v>
      </c>
      <c r="B819" s="275" t="s">
        <v>379</v>
      </c>
      <c r="C819" s="9" t="s">
        <v>1516</v>
      </c>
      <c r="D819" s="9" t="s">
        <v>16</v>
      </c>
      <c r="E819" s="276"/>
      <c r="F819" s="9"/>
      <c r="G819" s="9"/>
      <c r="H819" s="9">
        <v>50</v>
      </c>
      <c r="I819" s="9"/>
      <c r="J819" s="9"/>
      <c r="K819" s="9">
        <v>1</v>
      </c>
      <c r="L819" s="275"/>
      <c r="M819" s="9"/>
      <c r="N819" s="277"/>
      <c r="O819" s="277"/>
      <c r="P819" s="278">
        <v>37</v>
      </c>
      <c r="Q819" s="279" t="s">
        <v>4</v>
      </c>
      <c r="R819" s="280"/>
      <c r="S819" s="277"/>
      <c r="T819" s="281"/>
      <c r="U819" s="9"/>
      <c r="V819" s="9">
        <v>1</v>
      </c>
      <c r="W819" s="9"/>
      <c r="X819" s="9"/>
      <c r="Y819" s="9"/>
      <c r="Z819" s="9"/>
      <c r="AA819" s="9"/>
      <c r="AB819" s="9"/>
      <c r="AC819" s="9"/>
      <c r="AD819" s="9"/>
      <c r="AE819" s="9"/>
      <c r="AF819" s="9"/>
      <c r="AG819" s="9"/>
      <c r="AH819" s="9"/>
      <c r="AI819" s="282"/>
      <c r="AJ819" s="31" t="s">
        <v>1540</v>
      </c>
      <c r="AK819" s="275" t="s">
        <v>1537</v>
      </c>
      <c r="AL819" s="280"/>
    </row>
    <row r="820" spans="1:38" x14ac:dyDescent="0.25">
      <c r="A820" s="31" t="s">
        <v>775</v>
      </c>
      <c r="B820" s="275" t="s">
        <v>273</v>
      </c>
      <c r="C820" s="9" t="s">
        <v>2311</v>
      </c>
      <c r="D820" s="9" t="s">
        <v>45</v>
      </c>
      <c r="E820" s="276"/>
      <c r="F820" s="9"/>
      <c r="G820" s="9"/>
      <c r="H820" s="9"/>
      <c r="I820" s="9"/>
      <c r="J820" s="9"/>
      <c r="K820" s="9"/>
      <c r="L820" s="275"/>
      <c r="M820" s="9"/>
      <c r="N820" s="277"/>
      <c r="O820" s="277"/>
      <c r="P820" s="278">
        <v>0</v>
      </c>
      <c r="Q820" s="279" t="s">
        <v>4</v>
      </c>
      <c r="R820" s="280"/>
      <c r="S820" s="277"/>
      <c r="T820" s="281">
        <v>1</v>
      </c>
      <c r="U820" s="9">
        <v>1</v>
      </c>
      <c r="V820" s="9"/>
      <c r="W820" s="9"/>
      <c r="X820" s="9"/>
      <c r="Y820" s="9"/>
      <c r="Z820" s="9"/>
      <c r="AA820" s="9"/>
      <c r="AB820" s="9"/>
      <c r="AC820" s="9"/>
      <c r="AD820" s="9"/>
      <c r="AE820" s="9"/>
      <c r="AF820" s="9"/>
      <c r="AG820" s="9"/>
      <c r="AH820" s="9"/>
      <c r="AI820" s="282"/>
      <c r="AJ820" s="31" t="s">
        <v>2342</v>
      </c>
      <c r="AK820" s="275"/>
      <c r="AL820" s="280"/>
    </row>
    <row r="821" spans="1:38" ht="30" x14ac:dyDescent="0.25">
      <c r="A821" s="31" t="s">
        <v>2376</v>
      </c>
      <c r="B821" s="275" t="s">
        <v>946</v>
      </c>
      <c r="C821" s="9" t="s">
        <v>1219</v>
      </c>
      <c r="D821" s="9"/>
      <c r="E821" s="276"/>
      <c r="F821" s="9"/>
      <c r="G821" s="9"/>
      <c r="H821" s="9"/>
      <c r="I821" s="9"/>
      <c r="J821" s="9"/>
      <c r="K821" s="9"/>
      <c r="L821" s="275"/>
      <c r="M821" s="9"/>
      <c r="N821" s="277"/>
      <c r="O821" s="277"/>
      <c r="P821" s="278"/>
      <c r="Q821" s="279">
        <v>45035</v>
      </c>
      <c r="R821" s="280"/>
      <c r="S821" s="277"/>
      <c r="T821" s="281"/>
      <c r="U821" s="9"/>
      <c r="V821" s="9"/>
      <c r="W821" s="9"/>
      <c r="X821" s="9"/>
      <c r="Y821" s="9"/>
      <c r="Z821" s="9"/>
      <c r="AA821" s="9"/>
      <c r="AB821" s="9"/>
      <c r="AC821" s="9"/>
      <c r="AD821" s="9"/>
      <c r="AE821" s="9"/>
      <c r="AF821" s="9"/>
      <c r="AG821" s="9"/>
      <c r="AH821" s="9"/>
      <c r="AI821" s="282"/>
      <c r="AJ821" s="31" t="s">
        <v>937</v>
      </c>
      <c r="AK821" s="275"/>
      <c r="AL821" s="280"/>
    </row>
    <row r="822" spans="1:38" x14ac:dyDescent="0.25">
      <c r="A822" s="31" t="s">
        <v>2229</v>
      </c>
      <c r="B822" s="275" t="s">
        <v>273</v>
      </c>
      <c r="C822" s="9" t="s">
        <v>2312</v>
      </c>
      <c r="D822" s="9" t="s">
        <v>45</v>
      </c>
      <c r="E822" s="276"/>
      <c r="F822" s="9"/>
      <c r="G822" s="9"/>
      <c r="H822" s="9"/>
      <c r="I822" s="9"/>
      <c r="J822" s="9"/>
      <c r="K822" s="9"/>
      <c r="L822" s="275"/>
      <c r="M822" s="9"/>
      <c r="N822" s="277"/>
      <c r="O822" s="277"/>
      <c r="P822" s="278">
        <v>0</v>
      </c>
      <c r="Q822" s="279" t="s">
        <v>4</v>
      </c>
      <c r="R822" s="280"/>
      <c r="S822" s="277"/>
      <c r="T822" s="281">
        <v>1</v>
      </c>
      <c r="U822" s="9">
        <v>1</v>
      </c>
      <c r="V822" s="9"/>
      <c r="W822" s="9"/>
      <c r="X822" s="9"/>
      <c r="Y822" s="9"/>
      <c r="Z822" s="9"/>
      <c r="AA822" s="9"/>
      <c r="AB822" s="9"/>
      <c r="AC822" s="9"/>
      <c r="AD822" s="9"/>
      <c r="AE822" s="9"/>
      <c r="AF822" s="9"/>
      <c r="AG822" s="9"/>
      <c r="AH822" s="9"/>
      <c r="AI822" s="282"/>
      <c r="AJ822" s="31" t="s">
        <v>2342</v>
      </c>
      <c r="AK822" s="275"/>
      <c r="AL822" s="280"/>
    </row>
    <row r="823" spans="1:38" x14ac:dyDescent="0.25">
      <c r="A823" s="31" t="s">
        <v>2230</v>
      </c>
      <c r="B823" s="275" t="s">
        <v>280</v>
      </c>
      <c r="C823" s="9" t="s">
        <v>2313</v>
      </c>
      <c r="D823" s="9" t="s">
        <v>45</v>
      </c>
      <c r="E823" s="276"/>
      <c r="F823" s="9"/>
      <c r="G823" s="9"/>
      <c r="H823" s="9"/>
      <c r="I823" s="9"/>
      <c r="J823" s="9"/>
      <c r="K823" s="9"/>
      <c r="L823" s="275"/>
      <c r="M823" s="9"/>
      <c r="N823" s="277"/>
      <c r="O823" s="277"/>
      <c r="P823" s="278">
        <v>0</v>
      </c>
      <c r="Q823" s="279" t="s">
        <v>4</v>
      </c>
      <c r="R823" s="280"/>
      <c r="S823" s="277"/>
      <c r="T823" s="281">
        <v>1</v>
      </c>
      <c r="U823" s="9">
        <v>1</v>
      </c>
      <c r="V823" s="9"/>
      <c r="W823" s="9"/>
      <c r="X823" s="9"/>
      <c r="Y823" s="9"/>
      <c r="Z823" s="9"/>
      <c r="AA823" s="9"/>
      <c r="AB823" s="9"/>
      <c r="AC823" s="9"/>
      <c r="AD823" s="9"/>
      <c r="AE823" s="9"/>
      <c r="AF823" s="9"/>
      <c r="AG823" s="9"/>
      <c r="AH823" s="9"/>
      <c r="AI823" s="282"/>
      <c r="AJ823" s="31" t="s">
        <v>2342</v>
      </c>
      <c r="AK823" s="275"/>
      <c r="AL823" s="280"/>
    </row>
    <row r="824" spans="1:38" x14ac:dyDescent="0.25">
      <c r="A824" s="31" t="s">
        <v>776</v>
      </c>
      <c r="B824" s="275" t="s">
        <v>280</v>
      </c>
      <c r="C824" s="9" t="s">
        <v>2020</v>
      </c>
      <c r="D824" s="9" t="s">
        <v>15</v>
      </c>
      <c r="E824" s="276"/>
      <c r="F824" s="9"/>
      <c r="G824" s="9"/>
      <c r="H824" s="9"/>
      <c r="I824" s="9">
        <v>3</v>
      </c>
      <c r="J824" s="9"/>
      <c r="K824" s="9"/>
      <c r="L824" s="275"/>
      <c r="M824" s="9"/>
      <c r="N824" s="277"/>
      <c r="O824" s="277"/>
      <c r="P824" s="278">
        <v>0</v>
      </c>
      <c r="Q824" s="279" t="s">
        <v>4</v>
      </c>
      <c r="R824" s="280"/>
      <c r="S824" s="277"/>
      <c r="T824" s="281">
        <v>2</v>
      </c>
      <c r="U824" s="9">
        <v>2</v>
      </c>
      <c r="V824" s="9"/>
      <c r="W824" s="9"/>
      <c r="X824" s="9">
        <v>2</v>
      </c>
      <c r="Y824" s="9"/>
      <c r="Z824" s="9">
        <v>2</v>
      </c>
      <c r="AA824" s="9"/>
      <c r="AB824" s="9"/>
      <c r="AC824" s="9"/>
      <c r="AD824" s="9"/>
      <c r="AE824" s="9"/>
      <c r="AF824" s="9"/>
      <c r="AG824" s="9"/>
      <c r="AH824" s="9">
        <v>2</v>
      </c>
      <c r="AI824" s="282"/>
      <c r="AJ824" s="31" t="s">
        <v>938</v>
      </c>
      <c r="AK824" s="275"/>
      <c r="AL824" s="280"/>
    </row>
    <row r="825" spans="1:38" ht="75" x14ac:dyDescent="0.25">
      <c r="A825" s="31" t="s">
        <v>2354</v>
      </c>
      <c r="B825" s="275" t="s">
        <v>294</v>
      </c>
      <c r="C825" s="9" t="s">
        <v>521</v>
      </c>
      <c r="D825" s="9"/>
      <c r="E825" s="276"/>
      <c r="F825" s="9"/>
      <c r="G825" s="9"/>
      <c r="H825" s="9"/>
      <c r="I825" s="9"/>
      <c r="J825" s="9"/>
      <c r="K825" s="9"/>
      <c r="L825" s="275"/>
      <c r="M825" s="9"/>
      <c r="N825" s="277"/>
      <c r="O825" s="277"/>
      <c r="P825" s="278"/>
      <c r="Q825" s="279">
        <v>45604</v>
      </c>
      <c r="R825" s="280"/>
      <c r="S825" s="277"/>
      <c r="T825" s="281"/>
      <c r="U825" s="9"/>
      <c r="V825" s="9"/>
      <c r="W825" s="9"/>
      <c r="X825" s="9"/>
      <c r="Y825" s="9"/>
      <c r="Z825" s="9"/>
      <c r="AA825" s="9"/>
      <c r="AB825" s="9"/>
      <c r="AC825" s="9"/>
      <c r="AD825" s="9"/>
      <c r="AE825" s="9"/>
      <c r="AF825" s="9"/>
      <c r="AG825" s="9"/>
      <c r="AH825" s="9"/>
      <c r="AI825" s="282"/>
      <c r="AJ825" s="31" t="s">
        <v>938</v>
      </c>
      <c r="AK825" s="275"/>
      <c r="AL825" s="280"/>
    </row>
    <row r="826" spans="1:38" ht="30" x14ac:dyDescent="0.25">
      <c r="A826" s="31" t="s">
        <v>522</v>
      </c>
      <c r="B826" s="275" t="s">
        <v>286</v>
      </c>
      <c r="C826" s="9" t="s">
        <v>523</v>
      </c>
      <c r="D826" s="9"/>
      <c r="E826" s="276"/>
      <c r="F826" s="9"/>
      <c r="G826" s="9"/>
      <c r="H826" s="9"/>
      <c r="I826" s="9"/>
      <c r="J826" s="9"/>
      <c r="K826" s="9"/>
      <c r="L826" s="275"/>
      <c r="M826" s="9"/>
      <c r="N826" s="277"/>
      <c r="O826" s="277"/>
      <c r="P826" s="278"/>
      <c r="Q826" s="279">
        <v>45604</v>
      </c>
      <c r="R826" s="280"/>
      <c r="S826" s="277"/>
      <c r="T826" s="281"/>
      <c r="U826" s="9"/>
      <c r="V826" s="9"/>
      <c r="W826" s="9"/>
      <c r="X826" s="9"/>
      <c r="Y826" s="9"/>
      <c r="Z826" s="9"/>
      <c r="AA826" s="9"/>
      <c r="AB826" s="9"/>
      <c r="AC826" s="9"/>
      <c r="AD826" s="9"/>
      <c r="AE826" s="9"/>
      <c r="AF826" s="9"/>
      <c r="AG826" s="9"/>
      <c r="AH826" s="9"/>
      <c r="AI826" s="282"/>
      <c r="AJ826" s="31" t="s">
        <v>938</v>
      </c>
      <c r="AK826" s="275"/>
      <c r="AL826" s="280"/>
    </row>
    <row r="827" spans="1:38" x14ac:dyDescent="0.25">
      <c r="A827" s="31" t="s">
        <v>1786</v>
      </c>
      <c r="B827" s="275" t="s">
        <v>321</v>
      </c>
      <c r="C827" s="9" t="s">
        <v>2021</v>
      </c>
      <c r="D827" s="9" t="s">
        <v>15</v>
      </c>
      <c r="E827" s="276"/>
      <c r="F827" s="9"/>
      <c r="G827" s="9"/>
      <c r="H827" s="9"/>
      <c r="I827" s="9">
        <v>6</v>
      </c>
      <c r="J827" s="9"/>
      <c r="K827" s="9"/>
      <c r="L827" s="275"/>
      <c r="M827" s="9"/>
      <c r="N827" s="277"/>
      <c r="O827" s="277"/>
      <c r="P827" s="278">
        <v>1</v>
      </c>
      <c r="Q827" s="279" t="s">
        <v>4</v>
      </c>
      <c r="R827" s="280"/>
      <c r="S827" s="277"/>
      <c r="T827" s="281">
        <v>2</v>
      </c>
      <c r="U827" s="9">
        <v>2</v>
      </c>
      <c r="V827" s="9"/>
      <c r="W827" s="9"/>
      <c r="X827" s="9"/>
      <c r="Y827" s="9"/>
      <c r="Z827" s="9"/>
      <c r="AA827" s="9"/>
      <c r="AB827" s="9"/>
      <c r="AC827" s="9"/>
      <c r="AD827" s="9"/>
      <c r="AE827" s="9"/>
      <c r="AF827" s="9"/>
      <c r="AG827" s="9"/>
      <c r="AH827" s="9"/>
      <c r="AI827" s="282"/>
      <c r="AJ827" s="31" t="s">
        <v>2071</v>
      </c>
      <c r="AK827" s="275" t="s">
        <v>938</v>
      </c>
      <c r="AL827" s="280"/>
    </row>
    <row r="828" spans="1:38" ht="45" x14ac:dyDescent="0.25">
      <c r="A828" s="31" t="s">
        <v>2231</v>
      </c>
      <c r="B828" s="275" t="s">
        <v>321</v>
      </c>
      <c r="C828" s="9" t="s">
        <v>2314</v>
      </c>
      <c r="D828" s="9" t="s">
        <v>2332</v>
      </c>
      <c r="E828" s="276"/>
      <c r="F828" s="9"/>
      <c r="G828" s="9"/>
      <c r="H828" s="9"/>
      <c r="I828" s="9"/>
      <c r="J828" s="9"/>
      <c r="K828" s="9"/>
      <c r="L828" s="275" t="s">
        <v>2333</v>
      </c>
      <c r="M828" s="9"/>
      <c r="N828" s="277"/>
      <c r="O828" s="277"/>
      <c r="P828" s="278">
        <v>0</v>
      </c>
      <c r="Q828" s="279" t="s">
        <v>4</v>
      </c>
      <c r="R828" s="280"/>
      <c r="S828" s="277"/>
      <c r="T828" s="281">
        <v>2</v>
      </c>
      <c r="U828" s="9">
        <v>2</v>
      </c>
      <c r="V828" s="9">
        <v>2</v>
      </c>
      <c r="W828" s="9">
        <v>2</v>
      </c>
      <c r="X828" s="9">
        <v>2</v>
      </c>
      <c r="Y828" s="9">
        <v>2</v>
      </c>
      <c r="Z828" s="9">
        <v>2</v>
      </c>
      <c r="AA828" s="9">
        <v>2</v>
      </c>
      <c r="AB828" s="9">
        <v>2</v>
      </c>
      <c r="AC828" s="9">
        <v>2</v>
      </c>
      <c r="AD828" s="9">
        <v>2</v>
      </c>
      <c r="AE828" s="9">
        <v>2</v>
      </c>
      <c r="AF828" s="9">
        <v>2</v>
      </c>
      <c r="AG828" s="9">
        <v>2</v>
      </c>
      <c r="AH828" s="9">
        <v>2</v>
      </c>
      <c r="AI828" s="282"/>
      <c r="AJ828" s="31" t="s">
        <v>2337</v>
      </c>
      <c r="AK828" s="275"/>
      <c r="AL828" s="280"/>
    </row>
    <row r="829" spans="1:38" ht="75" x14ac:dyDescent="0.25">
      <c r="A829" s="31" t="s">
        <v>777</v>
      </c>
      <c r="B829" s="275" t="s">
        <v>947</v>
      </c>
      <c r="C829" s="9" t="s">
        <v>1220</v>
      </c>
      <c r="D829" s="9"/>
      <c r="E829" s="276"/>
      <c r="F829" s="9"/>
      <c r="G829" s="9"/>
      <c r="H829" s="9"/>
      <c r="I829" s="9"/>
      <c r="J829" s="9"/>
      <c r="K829" s="9"/>
      <c r="L829" s="275"/>
      <c r="M829" s="9"/>
      <c r="N829" s="277"/>
      <c r="O829" s="277"/>
      <c r="P829" s="278"/>
      <c r="Q829" s="279">
        <v>45017</v>
      </c>
      <c r="R829" s="280"/>
      <c r="S829" s="277"/>
      <c r="T829" s="281"/>
      <c r="U829" s="9"/>
      <c r="V829" s="9"/>
      <c r="W829" s="9"/>
      <c r="X829" s="9"/>
      <c r="Y829" s="9"/>
      <c r="Z829" s="9"/>
      <c r="AA829" s="9"/>
      <c r="AB829" s="9"/>
      <c r="AC829" s="9"/>
      <c r="AD829" s="9"/>
      <c r="AE829" s="9"/>
      <c r="AF829" s="9"/>
      <c r="AG829" s="9"/>
      <c r="AH829" s="9"/>
      <c r="AI829" s="282"/>
      <c r="AJ829" s="31" t="s">
        <v>814</v>
      </c>
      <c r="AK829" s="275"/>
      <c r="AL829" s="280"/>
    </row>
    <row r="830" spans="1:38" x14ac:dyDescent="0.25">
      <c r="A830" s="31" t="s">
        <v>1787</v>
      </c>
      <c r="B830" s="275" t="s">
        <v>310</v>
      </c>
      <c r="C830" s="9" t="s">
        <v>2023</v>
      </c>
      <c r="D830" s="9" t="s">
        <v>15</v>
      </c>
      <c r="E830" s="276"/>
      <c r="F830" s="9"/>
      <c r="G830" s="9"/>
      <c r="H830" s="9"/>
      <c r="I830" s="9"/>
      <c r="J830" s="9"/>
      <c r="K830" s="9"/>
      <c r="L830" s="275"/>
      <c r="M830" s="9"/>
      <c r="N830" s="277"/>
      <c r="O830" s="277"/>
      <c r="P830" s="278">
        <v>28</v>
      </c>
      <c r="Q830" s="279" t="s">
        <v>4</v>
      </c>
      <c r="R830" s="280"/>
      <c r="S830" s="277"/>
      <c r="T830" s="281">
        <v>2</v>
      </c>
      <c r="U830" s="9">
        <v>2</v>
      </c>
      <c r="V830" s="9"/>
      <c r="W830" s="9">
        <v>2</v>
      </c>
      <c r="X830" s="9">
        <v>2</v>
      </c>
      <c r="Y830" s="9">
        <v>2</v>
      </c>
      <c r="Z830" s="9">
        <v>2</v>
      </c>
      <c r="AA830" s="9">
        <v>2</v>
      </c>
      <c r="AB830" s="9">
        <v>2</v>
      </c>
      <c r="AC830" s="9">
        <v>2</v>
      </c>
      <c r="AD830" s="9"/>
      <c r="AE830" s="9">
        <v>2</v>
      </c>
      <c r="AF830" s="9"/>
      <c r="AG830" s="9">
        <v>2</v>
      </c>
      <c r="AH830" s="9">
        <v>2</v>
      </c>
      <c r="AI830" s="282"/>
      <c r="AJ830" s="31" t="s">
        <v>2113</v>
      </c>
      <c r="AK830" s="275"/>
      <c r="AL830" s="280"/>
    </row>
    <row r="831" spans="1:38" x14ac:dyDescent="0.25">
      <c r="A831" s="31" t="s">
        <v>1788</v>
      </c>
      <c r="B831" s="275" t="s">
        <v>379</v>
      </c>
      <c r="C831" s="9" t="s">
        <v>2024</v>
      </c>
      <c r="D831" s="9" t="s">
        <v>15</v>
      </c>
      <c r="E831" s="276"/>
      <c r="F831" s="9"/>
      <c r="G831" s="9"/>
      <c r="H831" s="9"/>
      <c r="I831" s="9"/>
      <c r="J831" s="9"/>
      <c r="K831" s="9"/>
      <c r="L831" s="275"/>
      <c r="M831" s="9"/>
      <c r="N831" s="277"/>
      <c r="O831" s="277"/>
      <c r="P831" s="278">
        <v>28</v>
      </c>
      <c r="Q831" s="279" t="s">
        <v>4</v>
      </c>
      <c r="R831" s="280"/>
      <c r="S831" s="277"/>
      <c r="T831" s="281">
        <v>2</v>
      </c>
      <c r="U831" s="9">
        <v>2</v>
      </c>
      <c r="V831" s="9"/>
      <c r="W831" s="9">
        <v>2</v>
      </c>
      <c r="X831" s="9">
        <v>2</v>
      </c>
      <c r="Y831" s="9">
        <v>2</v>
      </c>
      <c r="Z831" s="9">
        <v>2</v>
      </c>
      <c r="AA831" s="9">
        <v>2</v>
      </c>
      <c r="AB831" s="9">
        <v>2</v>
      </c>
      <c r="AC831" s="9">
        <v>2</v>
      </c>
      <c r="AD831" s="9"/>
      <c r="AE831" s="9">
        <v>2</v>
      </c>
      <c r="AF831" s="9"/>
      <c r="AG831" s="9">
        <v>2</v>
      </c>
      <c r="AH831" s="9">
        <v>2</v>
      </c>
      <c r="AI831" s="282"/>
      <c r="AJ831" s="31" t="s">
        <v>2113</v>
      </c>
      <c r="AK831" s="275"/>
      <c r="AL831" s="280"/>
    </row>
    <row r="832" spans="1:38" x14ac:dyDescent="0.25">
      <c r="A832" s="31" t="s">
        <v>2353</v>
      </c>
      <c r="B832" s="275" t="s">
        <v>410</v>
      </c>
      <c r="C832" s="9" t="s">
        <v>2022</v>
      </c>
      <c r="D832" s="9" t="s">
        <v>15</v>
      </c>
      <c r="E832" s="276"/>
      <c r="F832" s="9"/>
      <c r="G832" s="9"/>
      <c r="H832" s="9"/>
      <c r="I832" s="9"/>
      <c r="J832" s="9"/>
      <c r="K832" s="9"/>
      <c r="L832" s="275"/>
      <c r="M832" s="9"/>
      <c r="N832" s="277"/>
      <c r="O832" s="277"/>
      <c r="P832" s="278">
        <v>28</v>
      </c>
      <c r="Q832" s="279" t="s">
        <v>4</v>
      </c>
      <c r="R832" s="280"/>
      <c r="S832" s="277"/>
      <c r="T832" s="281">
        <v>2</v>
      </c>
      <c r="U832" s="9">
        <v>2</v>
      </c>
      <c r="V832" s="9"/>
      <c r="W832" s="9">
        <v>2</v>
      </c>
      <c r="X832" s="9">
        <v>2</v>
      </c>
      <c r="Y832" s="9">
        <v>2</v>
      </c>
      <c r="Z832" s="9">
        <v>2</v>
      </c>
      <c r="AA832" s="9">
        <v>2</v>
      </c>
      <c r="AB832" s="9">
        <v>2</v>
      </c>
      <c r="AC832" s="9">
        <v>2</v>
      </c>
      <c r="AD832" s="9"/>
      <c r="AE832" s="9">
        <v>2</v>
      </c>
      <c r="AF832" s="9"/>
      <c r="AG832" s="9">
        <v>2</v>
      </c>
      <c r="AH832" s="9">
        <v>2</v>
      </c>
      <c r="AI832" s="282"/>
      <c r="AJ832" s="31" t="s">
        <v>2113</v>
      </c>
      <c r="AK832" s="275"/>
      <c r="AL832" s="280"/>
    </row>
    <row r="833" spans="1:38" ht="30" x14ac:dyDescent="0.25">
      <c r="A833" s="31" t="s">
        <v>778</v>
      </c>
      <c r="B833" s="275" t="s">
        <v>474</v>
      </c>
      <c r="C833" s="9" t="s">
        <v>1221</v>
      </c>
      <c r="D833" s="9"/>
      <c r="E833" s="276"/>
      <c r="F833" s="9"/>
      <c r="G833" s="9"/>
      <c r="H833" s="9"/>
      <c r="I833" s="9"/>
      <c r="J833" s="9"/>
      <c r="K833" s="9"/>
      <c r="L833" s="275"/>
      <c r="M833" s="9"/>
      <c r="N833" s="277"/>
      <c r="O833" s="277"/>
      <c r="P833" s="278"/>
      <c r="Q833" s="279">
        <v>45107</v>
      </c>
      <c r="R833" s="280"/>
      <c r="S833" s="277"/>
      <c r="T833" s="281"/>
      <c r="U833" s="9"/>
      <c r="V833" s="9"/>
      <c r="W833" s="9"/>
      <c r="X833" s="9"/>
      <c r="Y833" s="9"/>
      <c r="Z833" s="9"/>
      <c r="AA833" s="9"/>
      <c r="AB833" s="9"/>
      <c r="AC833" s="9"/>
      <c r="AD833" s="9"/>
      <c r="AE833" s="9"/>
      <c r="AF833" s="9"/>
      <c r="AG833" s="9"/>
      <c r="AH833" s="9"/>
      <c r="AI833" s="282"/>
      <c r="AJ833" s="31" t="s">
        <v>879</v>
      </c>
      <c r="AK833" s="275"/>
      <c r="AL833" s="280"/>
    </row>
    <row r="834" spans="1:38" ht="45" x14ac:dyDescent="0.25">
      <c r="A834" s="31" t="s">
        <v>1789</v>
      </c>
      <c r="B834" s="275" t="s">
        <v>280</v>
      </c>
      <c r="C834" s="9" t="s">
        <v>2025</v>
      </c>
      <c r="D834" s="9" t="s">
        <v>15</v>
      </c>
      <c r="E834" s="276"/>
      <c r="F834" s="9"/>
      <c r="G834" s="9" t="s">
        <v>19</v>
      </c>
      <c r="H834" s="9">
        <v>20</v>
      </c>
      <c r="I834" s="9"/>
      <c r="J834" s="9"/>
      <c r="K834" s="9"/>
      <c r="L834" s="275" t="s">
        <v>2055</v>
      </c>
      <c r="M834" s="9"/>
      <c r="N834" s="277"/>
      <c r="O834" s="277"/>
      <c r="P834" s="278">
        <v>31</v>
      </c>
      <c r="Q834" s="279" t="s">
        <v>4</v>
      </c>
      <c r="R834" s="280"/>
      <c r="S834" s="277"/>
      <c r="T834" s="281"/>
      <c r="U834" s="9"/>
      <c r="V834" s="9"/>
      <c r="W834" s="9"/>
      <c r="X834" s="9"/>
      <c r="Y834" s="9">
        <v>2</v>
      </c>
      <c r="Z834" s="9"/>
      <c r="AA834" s="9"/>
      <c r="AB834" s="9">
        <v>2</v>
      </c>
      <c r="AC834" s="9"/>
      <c r="AD834" s="9"/>
      <c r="AE834" s="9"/>
      <c r="AF834" s="9"/>
      <c r="AG834" s="9"/>
      <c r="AH834" s="9"/>
      <c r="AI834" s="282"/>
      <c r="AJ834" s="31" t="s">
        <v>2095</v>
      </c>
      <c r="AK834" s="275"/>
      <c r="AL834" s="280"/>
    </row>
    <row r="835" spans="1:38" ht="45" x14ac:dyDescent="0.25">
      <c r="A835" s="31" t="s">
        <v>1790</v>
      </c>
      <c r="B835" s="275" t="s">
        <v>379</v>
      </c>
      <c r="C835" s="9" t="s">
        <v>2026</v>
      </c>
      <c r="D835" s="9" t="s">
        <v>15</v>
      </c>
      <c r="E835" s="276"/>
      <c r="F835" s="9"/>
      <c r="G835" s="9" t="s">
        <v>19</v>
      </c>
      <c r="H835" s="9">
        <v>20</v>
      </c>
      <c r="I835" s="9"/>
      <c r="J835" s="9"/>
      <c r="K835" s="9"/>
      <c r="L835" s="275" t="s">
        <v>2055</v>
      </c>
      <c r="M835" s="9"/>
      <c r="N835" s="277"/>
      <c r="O835" s="277"/>
      <c r="P835" s="278">
        <v>31</v>
      </c>
      <c r="Q835" s="279" t="s">
        <v>4</v>
      </c>
      <c r="R835" s="280"/>
      <c r="S835" s="277"/>
      <c r="T835" s="281"/>
      <c r="U835" s="9"/>
      <c r="V835" s="9"/>
      <c r="W835" s="9"/>
      <c r="X835" s="9"/>
      <c r="Y835" s="9">
        <v>2</v>
      </c>
      <c r="Z835" s="9"/>
      <c r="AA835" s="9"/>
      <c r="AB835" s="9">
        <v>2</v>
      </c>
      <c r="AC835" s="9"/>
      <c r="AD835" s="9"/>
      <c r="AE835" s="9"/>
      <c r="AF835" s="9"/>
      <c r="AG835" s="9"/>
      <c r="AH835" s="9"/>
      <c r="AI835" s="282"/>
      <c r="AJ835" s="31" t="s">
        <v>2095</v>
      </c>
      <c r="AK835" s="275"/>
      <c r="AL835" s="280"/>
    </row>
    <row r="836" spans="1:38" x14ac:dyDescent="0.25">
      <c r="A836" s="31" t="s">
        <v>1791</v>
      </c>
      <c r="B836" s="275" t="s">
        <v>310</v>
      </c>
      <c r="C836" s="9" t="s">
        <v>2027</v>
      </c>
      <c r="D836" s="9" t="s">
        <v>15</v>
      </c>
      <c r="E836" s="276"/>
      <c r="F836" s="9"/>
      <c r="G836" s="9"/>
      <c r="H836" s="9"/>
      <c r="I836" s="9"/>
      <c r="J836" s="9"/>
      <c r="K836" s="9"/>
      <c r="L836" s="275"/>
      <c r="M836" s="9"/>
      <c r="N836" s="277"/>
      <c r="O836" s="277"/>
      <c r="P836" s="278">
        <v>3</v>
      </c>
      <c r="Q836" s="279" t="s">
        <v>4</v>
      </c>
      <c r="R836" s="280"/>
      <c r="S836" s="277"/>
      <c r="T836" s="281"/>
      <c r="U836" s="9"/>
      <c r="V836" s="9">
        <v>2</v>
      </c>
      <c r="W836" s="9"/>
      <c r="X836" s="9"/>
      <c r="Y836" s="9"/>
      <c r="Z836" s="9"/>
      <c r="AA836" s="9"/>
      <c r="AB836" s="9"/>
      <c r="AC836" s="9"/>
      <c r="AD836" s="9"/>
      <c r="AE836" s="9"/>
      <c r="AF836" s="9"/>
      <c r="AG836" s="9"/>
      <c r="AH836" s="9"/>
      <c r="AI836" s="282"/>
      <c r="AJ836" s="31" t="s">
        <v>2090</v>
      </c>
      <c r="AK836" s="275" t="s">
        <v>2091</v>
      </c>
      <c r="AL836" s="280"/>
    </row>
    <row r="837" spans="1:38" ht="30" x14ac:dyDescent="0.25">
      <c r="A837" s="31" t="s">
        <v>779</v>
      </c>
      <c r="B837" s="275" t="s">
        <v>966</v>
      </c>
      <c r="C837" s="9" t="s">
        <v>1222</v>
      </c>
      <c r="D837" s="9"/>
      <c r="E837" s="276"/>
      <c r="F837" s="9"/>
      <c r="G837" s="9"/>
      <c r="H837" s="9"/>
      <c r="I837" s="9"/>
      <c r="J837" s="9"/>
      <c r="K837" s="9"/>
      <c r="L837" s="275"/>
      <c r="M837" s="9"/>
      <c r="N837" s="277"/>
      <c r="O837" s="277"/>
      <c r="P837" s="278"/>
      <c r="Q837" s="279">
        <v>46163</v>
      </c>
      <c r="R837" s="280"/>
      <c r="S837" s="277"/>
      <c r="T837" s="281"/>
      <c r="U837" s="9"/>
      <c r="V837" s="9"/>
      <c r="W837" s="9"/>
      <c r="X837" s="9"/>
      <c r="Y837" s="9"/>
      <c r="Z837" s="9"/>
      <c r="AA837" s="9"/>
      <c r="AB837" s="9"/>
      <c r="AC837" s="9"/>
      <c r="AD837" s="9"/>
      <c r="AE837" s="9"/>
      <c r="AF837" s="9"/>
      <c r="AG837" s="9"/>
      <c r="AH837" s="9"/>
      <c r="AI837" s="282"/>
      <c r="AJ837" s="31" t="s">
        <v>912</v>
      </c>
      <c r="AK837" s="275"/>
      <c r="AL837" s="280"/>
    </row>
    <row r="838" spans="1:38" x14ac:dyDescent="0.25">
      <c r="A838" s="31" t="s">
        <v>1792</v>
      </c>
      <c r="B838" s="275" t="s">
        <v>310</v>
      </c>
      <c r="C838" s="9" t="s">
        <v>2028</v>
      </c>
      <c r="D838" s="9" t="s">
        <v>15</v>
      </c>
      <c r="E838" s="276"/>
      <c r="F838" s="9"/>
      <c r="G838" s="9"/>
      <c r="H838" s="9"/>
      <c r="I838" s="9"/>
      <c r="J838" s="9"/>
      <c r="K838" s="9"/>
      <c r="L838" s="275"/>
      <c r="M838" s="9"/>
      <c r="N838" s="277"/>
      <c r="O838" s="277"/>
      <c r="P838" s="278">
        <v>0</v>
      </c>
      <c r="Q838" s="279" t="s">
        <v>4</v>
      </c>
      <c r="R838" s="280"/>
      <c r="S838" s="277"/>
      <c r="T838" s="281"/>
      <c r="U838" s="9"/>
      <c r="V838" s="9">
        <v>2</v>
      </c>
      <c r="W838" s="9"/>
      <c r="X838" s="9"/>
      <c r="Y838" s="9"/>
      <c r="Z838" s="9"/>
      <c r="AA838" s="9"/>
      <c r="AB838" s="9"/>
      <c r="AC838" s="9"/>
      <c r="AD838" s="9"/>
      <c r="AE838" s="9"/>
      <c r="AF838" s="9"/>
      <c r="AG838" s="9"/>
      <c r="AH838" s="9"/>
      <c r="AI838" s="282"/>
      <c r="AJ838" s="31" t="s">
        <v>2093</v>
      </c>
      <c r="AK838" s="275"/>
      <c r="AL838" s="280"/>
    </row>
    <row r="839" spans="1:38" x14ac:dyDescent="0.25">
      <c r="A839" s="31" t="s">
        <v>1793</v>
      </c>
      <c r="B839" s="275" t="s">
        <v>321</v>
      </c>
      <c r="C839" s="9" t="s">
        <v>2029</v>
      </c>
      <c r="D839" s="9" t="s">
        <v>15</v>
      </c>
      <c r="E839" s="276"/>
      <c r="F839" s="9"/>
      <c r="G839" s="9"/>
      <c r="H839" s="9"/>
      <c r="I839" s="9"/>
      <c r="J839" s="9"/>
      <c r="K839" s="9">
        <v>1</v>
      </c>
      <c r="L839" s="275"/>
      <c r="M839" s="9"/>
      <c r="N839" s="277"/>
      <c r="O839" s="277"/>
      <c r="P839" s="278">
        <v>8</v>
      </c>
      <c r="Q839" s="279" t="s">
        <v>4</v>
      </c>
      <c r="R839" s="280"/>
      <c r="S839" s="277"/>
      <c r="T839" s="281">
        <v>2</v>
      </c>
      <c r="U839" s="9">
        <v>2</v>
      </c>
      <c r="V839" s="9"/>
      <c r="W839" s="9">
        <v>2</v>
      </c>
      <c r="X839" s="9"/>
      <c r="Y839" s="9"/>
      <c r="Z839" s="9"/>
      <c r="AA839" s="9"/>
      <c r="AB839" s="9"/>
      <c r="AC839" s="9"/>
      <c r="AD839" s="9"/>
      <c r="AE839" s="9"/>
      <c r="AF839" s="9"/>
      <c r="AG839" s="9"/>
      <c r="AH839" s="9"/>
      <c r="AI839" s="282"/>
      <c r="AJ839" s="31" t="s">
        <v>2074</v>
      </c>
      <c r="AK839" s="275"/>
      <c r="AL839" s="280"/>
    </row>
    <row r="840" spans="1:38" ht="30" x14ac:dyDescent="0.25">
      <c r="A840" s="31" t="s">
        <v>1794</v>
      </c>
      <c r="B840" s="275" t="s">
        <v>273</v>
      </c>
      <c r="C840" s="9" t="s">
        <v>2030</v>
      </c>
      <c r="D840" s="9" t="s">
        <v>15</v>
      </c>
      <c r="E840" s="276"/>
      <c r="F840" s="9"/>
      <c r="G840" s="9"/>
      <c r="H840" s="9">
        <v>20</v>
      </c>
      <c r="I840" s="9">
        <v>20</v>
      </c>
      <c r="J840" s="9"/>
      <c r="K840" s="9">
        <v>3</v>
      </c>
      <c r="L840" s="275"/>
      <c r="M840" s="9"/>
      <c r="N840" s="277"/>
      <c r="O840" s="277"/>
      <c r="P840" s="278">
        <v>8</v>
      </c>
      <c r="Q840" s="279" t="s">
        <v>4</v>
      </c>
      <c r="R840" s="280"/>
      <c r="S840" s="277"/>
      <c r="T840" s="281"/>
      <c r="U840" s="9"/>
      <c r="V840" s="9"/>
      <c r="W840" s="9">
        <v>2</v>
      </c>
      <c r="X840" s="9"/>
      <c r="Y840" s="9"/>
      <c r="Z840" s="9"/>
      <c r="AA840" s="9"/>
      <c r="AB840" s="9"/>
      <c r="AC840" s="9"/>
      <c r="AD840" s="9"/>
      <c r="AE840" s="9"/>
      <c r="AF840" s="9"/>
      <c r="AG840" s="9"/>
      <c r="AH840" s="9"/>
      <c r="AI840" s="282"/>
      <c r="AJ840" s="31" t="s">
        <v>2104</v>
      </c>
      <c r="AK840" s="275"/>
      <c r="AL840" s="280"/>
    </row>
    <row r="841" spans="1:38" ht="30" x14ac:dyDescent="0.25">
      <c r="A841" s="31" t="s">
        <v>1795</v>
      </c>
      <c r="B841" s="275" t="s">
        <v>273</v>
      </c>
      <c r="C841" s="9" t="s">
        <v>2030</v>
      </c>
      <c r="D841" s="9" t="s">
        <v>15</v>
      </c>
      <c r="E841" s="276"/>
      <c r="F841" s="9"/>
      <c r="G841" s="9"/>
      <c r="H841" s="9">
        <v>6</v>
      </c>
      <c r="I841" s="9">
        <v>6</v>
      </c>
      <c r="J841" s="9"/>
      <c r="K841" s="9">
        <v>2</v>
      </c>
      <c r="L841" s="275"/>
      <c r="M841" s="9"/>
      <c r="N841" s="277"/>
      <c r="O841" s="277"/>
      <c r="P841" s="278">
        <v>8</v>
      </c>
      <c r="Q841" s="279" t="s">
        <v>4</v>
      </c>
      <c r="R841" s="280"/>
      <c r="S841" s="277"/>
      <c r="T841" s="281"/>
      <c r="U841" s="9"/>
      <c r="V841" s="9"/>
      <c r="W841" s="9">
        <v>2</v>
      </c>
      <c r="X841" s="9"/>
      <c r="Y841" s="9"/>
      <c r="Z841" s="9"/>
      <c r="AA841" s="9"/>
      <c r="AB841" s="9"/>
      <c r="AC841" s="9"/>
      <c r="AD841" s="9"/>
      <c r="AE841" s="9"/>
      <c r="AF841" s="9"/>
      <c r="AG841" s="9"/>
      <c r="AH841" s="9"/>
      <c r="AI841" s="282"/>
      <c r="AJ841" s="31" t="s">
        <v>2104</v>
      </c>
      <c r="AK841" s="275"/>
      <c r="AL841" s="280"/>
    </row>
    <row r="842" spans="1:38" x14ac:dyDescent="0.25">
      <c r="A842" s="31" t="s">
        <v>2232</v>
      </c>
      <c r="B842" s="275" t="s">
        <v>2331</v>
      </c>
      <c r="C842" s="9" t="s">
        <v>2315</v>
      </c>
      <c r="D842" s="9" t="s">
        <v>17</v>
      </c>
      <c r="E842" s="276"/>
      <c r="F842" s="9"/>
      <c r="G842" s="9"/>
      <c r="H842" s="9"/>
      <c r="I842" s="9"/>
      <c r="J842" s="9"/>
      <c r="K842" s="9"/>
      <c r="L842" s="275"/>
      <c r="M842" s="9"/>
      <c r="N842" s="277"/>
      <c r="O842" s="277"/>
      <c r="P842" s="278">
        <v>0</v>
      </c>
      <c r="Q842" s="279" t="s">
        <v>4</v>
      </c>
      <c r="R842" s="280"/>
      <c r="S842" s="277"/>
      <c r="T842" s="281"/>
      <c r="U842" s="9"/>
      <c r="V842" s="9"/>
      <c r="W842" s="9"/>
      <c r="X842" s="9"/>
      <c r="Y842" s="9">
        <v>2</v>
      </c>
      <c r="Z842" s="9"/>
      <c r="AA842" s="9"/>
      <c r="AB842" s="9"/>
      <c r="AC842" s="9"/>
      <c r="AD842" s="9"/>
      <c r="AE842" s="9"/>
      <c r="AF842" s="9"/>
      <c r="AG842" s="9"/>
      <c r="AH842" s="9"/>
      <c r="AI842" s="282"/>
      <c r="AJ842" s="31" t="s">
        <v>2349</v>
      </c>
      <c r="AK842" s="275"/>
      <c r="AL842" s="280"/>
    </row>
    <row r="843" spans="1:38" ht="30" x14ac:dyDescent="0.25">
      <c r="A843" s="31" t="s">
        <v>1796</v>
      </c>
      <c r="B843" s="275" t="s">
        <v>321</v>
      </c>
      <c r="C843" s="9" t="s">
        <v>2031</v>
      </c>
      <c r="D843" s="9" t="s">
        <v>15</v>
      </c>
      <c r="E843" s="276"/>
      <c r="F843" s="9"/>
      <c r="G843" s="9" t="s">
        <v>19</v>
      </c>
      <c r="H843" s="9"/>
      <c r="I843" s="9">
        <v>3</v>
      </c>
      <c r="J843" s="9"/>
      <c r="K843" s="9"/>
      <c r="L843" s="275" t="s">
        <v>2054</v>
      </c>
      <c r="M843" s="9"/>
      <c r="N843" s="277"/>
      <c r="O843" s="277"/>
      <c r="P843" s="278">
        <v>0</v>
      </c>
      <c r="Q843" s="279" t="s">
        <v>4</v>
      </c>
      <c r="R843" s="280"/>
      <c r="S843" s="277"/>
      <c r="T843" s="281"/>
      <c r="U843" s="9"/>
      <c r="V843" s="9"/>
      <c r="W843" s="9"/>
      <c r="X843" s="9"/>
      <c r="Y843" s="9"/>
      <c r="Z843" s="9"/>
      <c r="AA843" s="9"/>
      <c r="AB843" s="9">
        <v>2</v>
      </c>
      <c r="AC843" s="9">
        <v>2</v>
      </c>
      <c r="AD843" s="9">
        <v>2</v>
      </c>
      <c r="AE843" s="9"/>
      <c r="AF843" s="9"/>
      <c r="AG843" s="9"/>
      <c r="AH843" s="9"/>
      <c r="AI843" s="282"/>
      <c r="AJ843" s="31" t="s">
        <v>2092</v>
      </c>
      <c r="AK843" s="275"/>
      <c r="AL843" s="280"/>
    </row>
    <row r="844" spans="1:38" ht="30" x14ac:dyDescent="0.25">
      <c r="A844" s="31" t="s">
        <v>780</v>
      </c>
      <c r="B844" s="275" t="s">
        <v>331</v>
      </c>
      <c r="C844" s="9" t="s">
        <v>1223</v>
      </c>
      <c r="D844" s="9"/>
      <c r="E844" s="276"/>
      <c r="F844" s="9"/>
      <c r="G844" s="9"/>
      <c r="H844" s="9"/>
      <c r="I844" s="9"/>
      <c r="J844" s="9"/>
      <c r="K844" s="9"/>
      <c r="L844" s="275"/>
      <c r="M844" s="9"/>
      <c r="N844" s="277"/>
      <c r="O844" s="277"/>
      <c r="P844" s="278"/>
      <c r="Q844" s="279">
        <v>46326</v>
      </c>
      <c r="R844" s="280"/>
      <c r="S844" s="277"/>
      <c r="T844" s="281"/>
      <c r="U844" s="9"/>
      <c r="V844" s="9"/>
      <c r="W844" s="9"/>
      <c r="X844" s="9"/>
      <c r="Y844" s="9"/>
      <c r="Z844" s="9"/>
      <c r="AA844" s="9"/>
      <c r="AB844" s="9"/>
      <c r="AC844" s="9"/>
      <c r="AD844" s="9"/>
      <c r="AE844" s="9"/>
      <c r="AF844" s="9"/>
      <c r="AG844" s="9"/>
      <c r="AH844" s="9"/>
      <c r="AI844" s="282"/>
      <c r="AJ844" s="31" t="s">
        <v>939</v>
      </c>
      <c r="AK844" s="275"/>
      <c r="AL844" s="280"/>
    </row>
    <row r="845" spans="1:38" x14ac:dyDescent="0.25">
      <c r="A845" s="31" t="s">
        <v>1385</v>
      </c>
      <c r="B845" s="275" t="s">
        <v>321</v>
      </c>
      <c r="C845" s="9" t="s">
        <v>1517</v>
      </c>
      <c r="D845" s="9" t="s">
        <v>16</v>
      </c>
      <c r="E845" s="276"/>
      <c r="F845" s="9"/>
      <c r="G845" s="9"/>
      <c r="H845" s="9"/>
      <c r="I845" s="9"/>
      <c r="J845" s="9"/>
      <c r="K845" s="9"/>
      <c r="L845" s="275"/>
      <c r="M845" s="9"/>
      <c r="N845" s="277"/>
      <c r="O845" s="277"/>
      <c r="P845" s="278">
        <v>1</v>
      </c>
      <c r="Q845" s="279" t="s">
        <v>4</v>
      </c>
      <c r="R845" s="280"/>
      <c r="S845" s="277"/>
      <c r="T845" s="281"/>
      <c r="U845" s="9"/>
      <c r="V845" s="9"/>
      <c r="W845" s="9">
        <v>1</v>
      </c>
      <c r="X845" s="9"/>
      <c r="Y845" s="9"/>
      <c r="Z845" s="9"/>
      <c r="AA845" s="9"/>
      <c r="AB845" s="9"/>
      <c r="AC845" s="9"/>
      <c r="AD845" s="9"/>
      <c r="AE845" s="9"/>
      <c r="AF845" s="9"/>
      <c r="AG845" s="9"/>
      <c r="AH845" s="9"/>
      <c r="AI845" s="282"/>
      <c r="AJ845" s="31" t="s">
        <v>1540</v>
      </c>
      <c r="AK845" s="275" t="s">
        <v>1531</v>
      </c>
      <c r="AL845" s="280"/>
    </row>
    <row r="846" spans="1:38" ht="30" x14ac:dyDescent="0.25">
      <c r="A846" s="31" t="s">
        <v>781</v>
      </c>
      <c r="B846" s="275" t="s">
        <v>286</v>
      </c>
      <c r="C846" s="9" t="s">
        <v>1224</v>
      </c>
      <c r="D846" s="9"/>
      <c r="E846" s="276"/>
      <c r="F846" s="9"/>
      <c r="G846" s="9"/>
      <c r="H846" s="9"/>
      <c r="I846" s="9"/>
      <c r="J846" s="9"/>
      <c r="K846" s="9"/>
      <c r="L846" s="275"/>
      <c r="M846" s="9"/>
      <c r="N846" s="277"/>
      <c r="O846" s="277"/>
      <c r="P846" s="278"/>
      <c r="Q846" s="279">
        <v>45122</v>
      </c>
      <c r="R846" s="280"/>
      <c r="S846" s="277"/>
      <c r="T846" s="281"/>
      <c r="U846" s="9"/>
      <c r="V846" s="9"/>
      <c r="W846" s="9"/>
      <c r="X846" s="9"/>
      <c r="Y846" s="9"/>
      <c r="Z846" s="9"/>
      <c r="AA846" s="9"/>
      <c r="AB846" s="9"/>
      <c r="AC846" s="9"/>
      <c r="AD846" s="9"/>
      <c r="AE846" s="9"/>
      <c r="AF846" s="9"/>
      <c r="AG846" s="9"/>
      <c r="AH846" s="9"/>
      <c r="AI846" s="282"/>
      <c r="AJ846" s="31" t="s">
        <v>807</v>
      </c>
      <c r="AK846" s="275"/>
      <c r="AL846" s="280"/>
    </row>
    <row r="847" spans="1:38" ht="30" x14ac:dyDescent="0.25">
      <c r="A847" s="31" t="s">
        <v>2377</v>
      </c>
      <c r="B847" s="275" t="s">
        <v>280</v>
      </c>
      <c r="C847" s="9" t="s">
        <v>2316</v>
      </c>
      <c r="D847" s="9" t="s">
        <v>17</v>
      </c>
      <c r="E847" s="276"/>
      <c r="F847" s="9"/>
      <c r="G847" s="9"/>
      <c r="H847" s="9">
        <v>20</v>
      </c>
      <c r="I847" s="9"/>
      <c r="J847" s="9"/>
      <c r="K847" s="9"/>
      <c r="L847" s="275"/>
      <c r="M847" s="9"/>
      <c r="N847" s="277"/>
      <c r="O847" s="277"/>
      <c r="P847" s="278">
        <v>46545</v>
      </c>
      <c r="Q847" s="279" t="s">
        <v>4</v>
      </c>
      <c r="R847" s="280"/>
      <c r="S847" s="277">
        <v>2</v>
      </c>
      <c r="T847" s="281">
        <v>3</v>
      </c>
      <c r="U847" s="9">
        <v>3</v>
      </c>
      <c r="V847" s="9">
        <v>3</v>
      </c>
      <c r="W847" s="9">
        <v>3</v>
      </c>
      <c r="X847" s="9">
        <v>3</v>
      </c>
      <c r="Y847" s="9">
        <v>3</v>
      </c>
      <c r="Z847" s="9"/>
      <c r="AA847" s="9"/>
      <c r="AB847" s="9">
        <v>3</v>
      </c>
      <c r="AC847" s="9"/>
      <c r="AD847" s="9"/>
      <c r="AE847" s="9"/>
      <c r="AF847" s="9"/>
      <c r="AG847" s="9"/>
      <c r="AH847" s="9"/>
      <c r="AI847" s="282"/>
      <c r="AJ847" s="31" t="s">
        <v>2346</v>
      </c>
      <c r="AK847" s="275"/>
      <c r="AL847" s="280"/>
    </row>
    <row r="848" spans="1:38" x14ac:dyDescent="0.25">
      <c r="A848" s="31" t="s">
        <v>1386</v>
      </c>
      <c r="B848" s="275" t="s">
        <v>280</v>
      </c>
      <c r="C848" s="9" t="s">
        <v>1518</v>
      </c>
      <c r="D848" s="9" t="s">
        <v>16</v>
      </c>
      <c r="E848" s="276"/>
      <c r="F848" s="9"/>
      <c r="G848" s="9"/>
      <c r="H848" s="9"/>
      <c r="I848" s="9"/>
      <c r="J848" s="9"/>
      <c r="K848" s="9"/>
      <c r="L848" s="275"/>
      <c r="M848" s="9"/>
      <c r="N848" s="277"/>
      <c r="O848" s="277"/>
      <c r="P848" s="278">
        <v>3</v>
      </c>
      <c r="Q848" s="279" t="s">
        <v>4</v>
      </c>
      <c r="R848" s="280"/>
      <c r="S848" s="277"/>
      <c r="T848" s="281">
        <v>1</v>
      </c>
      <c r="U848" s="9">
        <v>1</v>
      </c>
      <c r="V848" s="9"/>
      <c r="W848" s="9"/>
      <c r="X848" s="9"/>
      <c r="Y848" s="9"/>
      <c r="Z848" s="9"/>
      <c r="AA848" s="9"/>
      <c r="AB848" s="9"/>
      <c r="AC848" s="9"/>
      <c r="AD848" s="9"/>
      <c r="AE848" s="9"/>
      <c r="AF848" s="9"/>
      <c r="AG848" s="9"/>
      <c r="AH848" s="9"/>
      <c r="AI848" s="282"/>
      <c r="AJ848" s="31" t="s">
        <v>1564</v>
      </c>
      <c r="AK848" s="275"/>
      <c r="AL848" s="280"/>
    </row>
    <row r="849" spans="1:38" x14ac:dyDescent="0.25">
      <c r="A849" s="31" t="s">
        <v>1797</v>
      </c>
      <c r="B849" s="275" t="s">
        <v>280</v>
      </c>
      <c r="C849" s="9" t="s">
        <v>2032</v>
      </c>
      <c r="D849" s="9" t="s">
        <v>15</v>
      </c>
      <c r="E849" s="276"/>
      <c r="F849" s="9"/>
      <c r="G849" s="9"/>
      <c r="H849" s="9"/>
      <c r="I849" s="9"/>
      <c r="J849" s="9"/>
      <c r="K849" s="9"/>
      <c r="L849" s="275"/>
      <c r="M849" s="9"/>
      <c r="N849" s="277"/>
      <c r="O849" s="277"/>
      <c r="P849" s="278">
        <v>1</v>
      </c>
      <c r="Q849" s="279" t="s">
        <v>4</v>
      </c>
      <c r="R849" s="280"/>
      <c r="S849" s="277"/>
      <c r="T849" s="281">
        <v>2</v>
      </c>
      <c r="U849" s="9"/>
      <c r="V849" s="9"/>
      <c r="W849" s="9"/>
      <c r="X849" s="9"/>
      <c r="Y849" s="9"/>
      <c r="Z849" s="9"/>
      <c r="AA849" s="9"/>
      <c r="AB849" s="9"/>
      <c r="AC849" s="9"/>
      <c r="AD849" s="9"/>
      <c r="AE849" s="9"/>
      <c r="AF849" s="9"/>
      <c r="AG849" s="9"/>
      <c r="AH849" s="9"/>
      <c r="AI849" s="282"/>
      <c r="AJ849" s="31" t="s">
        <v>2084</v>
      </c>
      <c r="AK849" s="275" t="s">
        <v>2083</v>
      </c>
      <c r="AL849" s="280"/>
    </row>
    <row r="850" spans="1:38" ht="75" x14ac:dyDescent="0.25">
      <c r="A850" s="31" t="s">
        <v>524</v>
      </c>
      <c r="B850" s="275" t="s">
        <v>294</v>
      </c>
      <c r="C850" s="9" t="s">
        <v>525</v>
      </c>
      <c r="D850" s="9"/>
      <c r="E850" s="276"/>
      <c r="F850" s="9"/>
      <c r="G850" s="9"/>
      <c r="H850" s="9"/>
      <c r="I850" s="9"/>
      <c r="J850" s="9"/>
      <c r="K850" s="9"/>
      <c r="L850" s="275"/>
      <c r="M850" s="9"/>
      <c r="N850" s="277"/>
      <c r="O850" s="277"/>
      <c r="P850" s="278"/>
      <c r="Q850" s="279">
        <v>45604</v>
      </c>
      <c r="R850" s="280"/>
      <c r="S850" s="277"/>
      <c r="T850" s="281"/>
      <c r="U850" s="9"/>
      <c r="V850" s="9"/>
      <c r="W850" s="9"/>
      <c r="X850" s="9"/>
      <c r="Y850" s="9"/>
      <c r="Z850" s="9"/>
      <c r="AA850" s="9"/>
      <c r="AB850" s="9"/>
      <c r="AC850" s="9"/>
      <c r="AD850" s="9"/>
      <c r="AE850" s="9"/>
      <c r="AF850" s="9"/>
      <c r="AG850" s="9"/>
      <c r="AH850" s="9"/>
      <c r="AI850" s="282"/>
      <c r="AJ850" s="31" t="s">
        <v>940</v>
      </c>
      <c r="AK850" s="275"/>
      <c r="AL850" s="280"/>
    </row>
    <row r="851" spans="1:38" ht="45" x14ac:dyDescent="0.25">
      <c r="A851" s="31" t="s">
        <v>526</v>
      </c>
      <c r="B851" s="275" t="s">
        <v>286</v>
      </c>
      <c r="C851" s="9" t="s">
        <v>527</v>
      </c>
      <c r="D851" s="9"/>
      <c r="E851" s="276"/>
      <c r="F851" s="9"/>
      <c r="G851" s="9"/>
      <c r="H851" s="9"/>
      <c r="I851" s="9"/>
      <c r="J851" s="9"/>
      <c r="K851" s="9"/>
      <c r="L851" s="275"/>
      <c r="M851" s="9"/>
      <c r="N851" s="277"/>
      <c r="O851" s="277"/>
      <c r="P851" s="278"/>
      <c r="Q851" s="279">
        <v>45604</v>
      </c>
      <c r="R851" s="280"/>
      <c r="S851" s="277"/>
      <c r="T851" s="281"/>
      <c r="U851" s="9"/>
      <c r="V851" s="9"/>
      <c r="W851" s="9"/>
      <c r="X851" s="9"/>
      <c r="Y851" s="9"/>
      <c r="Z851" s="9"/>
      <c r="AA851" s="9"/>
      <c r="AB851" s="9"/>
      <c r="AC851" s="9"/>
      <c r="AD851" s="9"/>
      <c r="AE851" s="9"/>
      <c r="AF851" s="9"/>
      <c r="AG851" s="9"/>
      <c r="AH851" s="9"/>
      <c r="AI851" s="282"/>
      <c r="AJ851" s="31" t="s">
        <v>940</v>
      </c>
      <c r="AK851" s="275"/>
      <c r="AL851" s="280"/>
    </row>
    <row r="852" spans="1:38" ht="60" x14ac:dyDescent="0.25">
      <c r="A852" s="31" t="s">
        <v>782</v>
      </c>
      <c r="B852" s="275" t="s">
        <v>486</v>
      </c>
      <c r="C852" s="9" t="s">
        <v>1225</v>
      </c>
      <c r="D852" s="9"/>
      <c r="E852" s="276"/>
      <c r="F852" s="9"/>
      <c r="G852" s="9"/>
      <c r="H852" s="9"/>
      <c r="I852" s="9"/>
      <c r="J852" s="9"/>
      <c r="K852" s="9"/>
      <c r="L852" s="275"/>
      <c r="M852" s="9"/>
      <c r="N852" s="277"/>
      <c r="O852" s="277"/>
      <c r="P852" s="278"/>
      <c r="Q852" s="279">
        <v>44965</v>
      </c>
      <c r="R852" s="280"/>
      <c r="S852" s="277"/>
      <c r="T852" s="281"/>
      <c r="U852" s="9"/>
      <c r="V852" s="9"/>
      <c r="W852" s="9"/>
      <c r="X852" s="9"/>
      <c r="Y852" s="9"/>
      <c r="Z852" s="9"/>
      <c r="AA852" s="9"/>
      <c r="AB852" s="9"/>
      <c r="AC852" s="9"/>
      <c r="AD852" s="9"/>
      <c r="AE852" s="9"/>
      <c r="AF852" s="9"/>
      <c r="AG852" s="9"/>
      <c r="AH852" s="9"/>
      <c r="AI852" s="282"/>
      <c r="AJ852" s="31" t="s">
        <v>941</v>
      </c>
      <c r="AK852" s="275"/>
      <c r="AL852" s="280"/>
    </row>
    <row r="853" spans="1:38" ht="60" x14ac:dyDescent="0.25">
      <c r="A853" s="31" t="s">
        <v>783</v>
      </c>
      <c r="B853" s="275" t="s">
        <v>486</v>
      </c>
      <c r="C853" s="9" t="s">
        <v>1226</v>
      </c>
      <c r="D853" s="9"/>
      <c r="E853" s="276"/>
      <c r="F853" s="9"/>
      <c r="G853" s="9"/>
      <c r="H853" s="9"/>
      <c r="I853" s="9"/>
      <c r="J853" s="9"/>
      <c r="K853" s="9"/>
      <c r="L853" s="275"/>
      <c r="M853" s="9"/>
      <c r="N853" s="277"/>
      <c r="O853" s="277"/>
      <c r="P853" s="278"/>
      <c r="Q853" s="279">
        <v>44965</v>
      </c>
      <c r="R853" s="280"/>
      <c r="S853" s="277"/>
      <c r="T853" s="281"/>
      <c r="U853" s="9"/>
      <c r="V853" s="9"/>
      <c r="W853" s="9"/>
      <c r="X853" s="9"/>
      <c r="Y853" s="9"/>
      <c r="Z853" s="9"/>
      <c r="AA853" s="9"/>
      <c r="AB853" s="9"/>
      <c r="AC853" s="9"/>
      <c r="AD853" s="9"/>
      <c r="AE853" s="9"/>
      <c r="AF853" s="9"/>
      <c r="AG853" s="9"/>
      <c r="AH853" s="9"/>
      <c r="AI853" s="282"/>
      <c r="AJ853" s="31" t="s">
        <v>941</v>
      </c>
      <c r="AK853" s="275"/>
      <c r="AL853" s="280"/>
    </row>
    <row r="854" spans="1:38" ht="45" x14ac:dyDescent="0.25">
      <c r="A854" s="31" t="s">
        <v>1798</v>
      </c>
      <c r="B854" s="275" t="s">
        <v>410</v>
      </c>
      <c r="C854" s="9" t="s">
        <v>2033</v>
      </c>
      <c r="D854" s="9" t="s">
        <v>15</v>
      </c>
      <c r="E854" s="276"/>
      <c r="F854" s="9"/>
      <c r="G854" s="9" t="s">
        <v>19</v>
      </c>
      <c r="H854" s="9"/>
      <c r="I854" s="9">
        <v>6</v>
      </c>
      <c r="J854" s="9">
        <v>3</v>
      </c>
      <c r="K854" s="9"/>
      <c r="L854" s="275" t="s">
        <v>2056</v>
      </c>
      <c r="M854" s="9"/>
      <c r="N854" s="277"/>
      <c r="O854" s="277"/>
      <c r="P854" s="278">
        <v>4</v>
      </c>
      <c r="Q854" s="279" t="s">
        <v>4</v>
      </c>
      <c r="R854" s="280"/>
      <c r="S854" s="277"/>
      <c r="T854" s="281"/>
      <c r="U854" s="9"/>
      <c r="V854" s="9">
        <v>2</v>
      </c>
      <c r="W854" s="9"/>
      <c r="X854" s="9"/>
      <c r="Y854" s="9">
        <v>2</v>
      </c>
      <c r="Z854" s="9"/>
      <c r="AA854" s="9"/>
      <c r="AB854" s="9"/>
      <c r="AC854" s="9"/>
      <c r="AD854" s="9"/>
      <c r="AE854" s="9"/>
      <c r="AF854" s="9"/>
      <c r="AG854" s="9"/>
      <c r="AH854" s="9"/>
      <c r="AI854" s="282"/>
      <c r="AJ854" s="31" t="s">
        <v>2097</v>
      </c>
      <c r="AK854" s="275" t="s">
        <v>2098</v>
      </c>
      <c r="AL854" s="280"/>
    </row>
    <row r="855" spans="1:38" x14ac:dyDescent="0.25">
      <c r="A855" s="31" t="s">
        <v>784</v>
      </c>
      <c r="B855" s="275" t="s">
        <v>280</v>
      </c>
      <c r="C855" s="9" t="s">
        <v>2034</v>
      </c>
      <c r="D855" s="9" t="s">
        <v>15</v>
      </c>
      <c r="E855" s="276"/>
      <c r="F855" s="9"/>
      <c r="G855" s="9"/>
      <c r="H855" s="9"/>
      <c r="I855" s="9"/>
      <c r="J855" s="9"/>
      <c r="K855" s="9">
        <v>1</v>
      </c>
      <c r="L855" s="275"/>
      <c r="M855" s="9"/>
      <c r="N855" s="277"/>
      <c r="O855" s="277"/>
      <c r="P855" s="278">
        <v>18</v>
      </c>
      <c r="Q855" s="279" t="s">
        <v>4</v>
      </c>
      <c r="R855" s="280"/>
      <c r="S855" s="277"/>
      <c r="T855" s="281">
        <v>2</v>
      </c>
      <c r="U855" s="9">
        <v>2</v>
      </c>
      <c r="V855" s="9"/>
      <c r="W855" s="9"/>
      <c r="X855" s="9"/>
      <c r="Y855" s="9"/>
      <c r="Z855" s="9"/>
      <c r="AA855" s="9"/>
      <c r="AB855" s="9"/>
      <c r="AC855" s="9"/>
      <c r="AD855" s="9"/>
      <c r="AE855" s="9"/>
      <c r="AF855" s="9"/>
      <c r="AG855" s="9"/>
      <c r="AH855" s="9"/>
      <c r="AI855" s="282"/>
      <c r="AJ855" s="31" t="s">
        <v>820</v>
      </c>
      <c r="AK855" s="275" t="s">
        <v>2063</v>
      </c>
      <c r="AL855" s="280"/>
    </row>
    <row r="856" spans="1:38" ht="30" x14ac:dyDescent="0.25">
      <c r="A856" s="31" t="s">
        <v>2352</v>
      </c>
      <c r="B856" s="275" t="s">
        <v>286</v>
      </c>
      <c r="C856" s="9" t="s">
        <v>1227</v>
      </c>
      <c r="D856" s="9"/>
      <c r="E856" s="276"/>
      <c r="F856" s="9"/>
      <c r="G856" s="9"/>
      <c r="H856" s="9"/>
      <c r="I856" s="9"/>
      <c r="J856" s="9"/>
      <c r="K856" s="9"/>
      <c r="L856" s="275"/>
      <c r="M856" s="9"/>
      <c r="N856" s="277"/>
      <c r="O856" s="277"/>
      <c r="P856" s="278"/>
      <c r="Q856" s="279">
        <v>46310</v>
      </c>
      <c r="R856" s="280"/>
      <c r="S856" s="277"/>
      <c r="T856" s="281"/>
      <c r="U856" s="9"/>
      <c r="V856" s="9"/>
      <c r="W856" s="9"/>
      <c r="X856" s="9"/>
      <c r="Y856" s="9"/>
      <c r="Z856" s="9"/>
      <c r="AA856" s="9"/>
      <c r="AB856" s="9"/>
      <c r="AC856" s="9"/>
      <c r="AD856" s="9"/>
      <c r="AE856" s="9"/>
      <c r="AF856" s="9"/>
      <c r="AG856" s="9"/>
      <c r="AH856" s="9"/>
      <c r="AI856" s="282"/>
      <c r="AJ856" s="31" t="s">
        <v>827</v>
      </c>
      <c r="AK856" s="275"/>
      <c r="AL856" s="280"/>
    </row>
    <row r="857" spans="1:38" ht="30" x14ac:dyDescent="0.25">
      <c r="A857" s="31" t="s">
        <v>1799</v>
      </c>
      <c r="B857" s="275" t="s">
        <v>345</v>
      </c>
      <c r="C857" s="9" t="s">
        <v>2035</v>
      </c>
      <c r="D857" s="9" t="s">
        <v>15</v>
      </c>
      <c r="E857" s="276"/>
      <c r="F857" s="9"/>
      <c r="G857" s="9"/>
      <c r="H857" s="9"/>
      <c r="I857" s="9"/>
      <c r="J857" s="9"/>
      <c r="K857" s="9"/>
      <c r="L857" s="275"/>
      <c r="M857" s="9"/>
      <c r="N857" s="277"/>
      <c r="O857" s="277"/>
      <c r="P857" s="278">
        <v>0</v>
      </c>
      <c r="Q857" s="279" t="s">
        <v>4</v>
      </c>
      <c r="R857" s="280"/>
      <c r="S857" s="277"/>
      <c r="T857" s="281"/>
      <c r="U857" s="9"/>
      <c r="V857" s="9">
        <v>2</v>
      </c>
      <c r="W857" s="9">
        <v>2</v>
      </c>
      <c r="X857" s="9"/>
      <c r="Y857" s="9">
        <v>2</v>
      </c>
      <c r="Z857" s="9"/>
      <c r="AA857" s="9">
        <v>2</v>
      </c>
      <c r="AB857" s="9">
        <v>2</v>
      </c>
      <c r="AC857" s="9"/>
      <c r="AD857" s="9">
        <v>2</v>
      </c>
      <c r="AE857" s="9"/>
      <c r="AF857" s="9">
        <v>2</v>
      </c>
      <c r="AG857" s="9">
        <v>2</v>
      </c>
      <c r="AH857" s="9"/>
      <c r="AI857" s="282"/>
      <c r="AJ857" s="31" t="s">
        <v>2128</v>
      </c>
      <c r="AK857" s="275"/>
      <c r="AL857" s="280"/>
    </row>
    <row r="858" spans="1:38" ht="30" x14ac:dyDescent="0.25">
      <c r="A858" s="31" t="s">
        <v>1801</v>
      </c>
      <c r="B858" s="275" t="s">
        <v>321</v>
      </c>
      <c r="C858" s="9" t="s">
        <v>2036</v>
      </c>
      <c r="D858" s="9" t="s">
        <v>15</v>
      </c>
      <c r="E858" s="276"/>
      <c r="F858" s="9"/>
      <c r="G858" s="9"/>
      <c r="H858" s="9"/>
      <c r="I858" s="9">
        <v>50</v>
      </c>
      <c r="J858" s="9"/>
      <c r="K858" s="9"/>
      <c r="L858" s="275"/>
      <c r="M858" s="9"/>
      <c r="N858" s="277"/>
      <c r="O858" s="277"/>
      <c r="P858" s="278">
        <v>1</v>
      </c>
      <c r="Q858" s="279" t="s">
        <v>4</v>
      </c>
      <c r="R858" s="280"/>
      <c r="S858" s="277"/>
      <c r="T858" s="281">
        <v>2</v>
      </c>
      <c r="U858" s="9">
        <v>2</v>
      </c>
      <c r="V858" s="9"/>
      <c r="W858" s="9"/>
      <c r="X858" s="9"/>
      <c r="Y858" s="9"/>
      <c r="Z858" s="9"/>
      <c r="AA858" s="9">
        <v>2</v>
      </c>
      <c r="AB858" s="9"/>
      <c r="AC858" s="9"/>
      <c r="AD858" s="9"/>
      <c r="AE858" s="9"/>
      <c r="AF858" s="9"/>
      <c r="AG858" s="9"/>
      <c r="AH858" s="9"/>
      <c r="AI858" s="282"/>
      <c r="AJ858" s="31" t="s">
        <v>2094</v>
      </c>
      <c r="AK858" s="275"/>
      <c r="AL858" s="280"/>
    </row>
    <row r="859" spans="1:38" ht="30" x14ac:dyDescent="0.25">
      <c r="A859" s="31" t="s">
        <v>1800</v>
      </c>
      <c r="B859" s="275" t="s">
        <v>321</v>
      </c>
      <c r="C859" s="9" t="s">
        <v>2036</v>
      </c>
      <c r="D859" s="9" t="s">
        <v>15</v>
      </c>
      <c r="E859" s="276"/>
      <c r="F859" s="9"/>
      <c r="G859" s="9"/>
      <c r="H859" s="9"/>
      <c r="I859" s="9">
        <v>20</v>
      </c>
      <c r="J859" s="9"/>
      <c r="K859" s="9"/>
      <c r="L859" s="275"/>
      <c r="M859" s="9"/>
      <c r="N859" s="277"/>
      <c r="O859" s="277"/>
      <c r="P859" s="278">
        <v>0</v>
      </c>
      <c r="Q859" s="279" t="s">
        <v>4</v>
      </c>
      <c r="R859" s="280"/>
      <c r="S859" s="277"/>
      <c r="T859" s="281">
        <v>2</v>
      </c>
      <c r="U859" s="9">
        <v>2</v>
      </c>
      <c r="V859" s="9"/>
      <c r="W859" s="9"/>
      <c r="X859" s="9"/>
      <c r="Y859" s="9"/>
      <c r="Z859" s="9"/>
      <c r="AA859" s="9">
        <v>2</v>
      </c>
      <c r="AB859" s="9"/>
      <c r="AC859" s="9"/>
      <c r="AD859" s="9"/>
      <c r="AE859" s="9"/>
      <c r="AF859" s="9"/>
      <c r="AG859" s="9"/>
      <c r="AH859" s="9"/>
      <c r="AI859" s="282"/>
      <c r="AJ859" s="31" t="s">
        <v>2094</v>
      </c>
      <c r="AK859" s="275"/>
      <c r="AL859" s="280"/>
    </row>
    <row r="860" spans="1:38" ht="30" x14ac:dyDescent="0.25">
      <c r="A860" s="31" t="s">
        <v>2233</v>
      </c>
      <c r="B860" s="275" t="s">
        <v>273</v>
      </c>
      <c r="C860" s="9" t="s">
        <v>2317</v>
      </c>
      <c r="D860" s="9" t="s">
        <v>17</v>
      </c>
      <c r="E860" s="276"/>
      <c r="F860" s="9"/>
      <c r="G860" s="9"/>
      <c r="H860" s="9">
        <v>20</v>
      </c>
      <c r="I860" s="9"/>
      <c r="J860" s="9"/>
      <c r="K860" s="9"/>
      <c r="L860" s="275"/>
      <c r="M860" s="9"/>
      <c r="N860" s="277"/>
      <c r="O860" s="277"/>
      <c r="P860" s="278">
        <v>46545</v>
      </c>
      <c r="Q860" s="279" t="s">
        <v>4</v>
      </c>
      <c r="R860" s="280"/>
      <c r="S860" s="277">
        <v>2</v>
      </c>
      <c r="T860" s="281">
        <v>3</v>
      </c>
      <c r="U860" s="9">
        <v>3</v>
      </c>
      <c r="V860" s="9">
        <v>3</v>
      </c>
      <c r="W860" s="9">
        <v>3</v>
      </c>
      <c r="X860" s="9">
        <v>3</v>
      </c>
      <c r="Y860" s="9">
        <v>3</v>
      </c>
      <c r="Z860" s="9">
        <v>3</v>
      </c>
      <c r="AA860" s="9">
        <v>3</v>
      </c>
      <c r="AB860" s="9">
        <v>3</v>
      </c>
      <c r="AC860" s="9">
        <v>3</v>
      </c>
      <c r="AD860" s="9">
        <v>3</v>
      </c>
      <c r="AE860" s="9">
        <v>3</v>
      </c>
      <c r="AF860" s="9">
        <v>3</v>
      </c>
      <c r="AG860" s="9">
        <v>3</v>
      </c>
      <c r="AH860" s="9">
        <v>3</v>
      </c>
      <c r="AI860" s="282"/>
      <c r="AJ860" s="31" t="s">
        <v>2346</v>
      </c>
      <c r="AK860" s="275"/>
      <c r="AL860" s="280"/>
    </row>
    <row r="861" spans="1:38" ht="45" x14ac:dyDescent="0.25">
      <c r="A861" s="31" t="s">
        <v>528</v>
      </c>
      <c r="B861" s="275" t="s">
        <v>387</v>
      </c>
      <c r="C861" s="9" t="s">
        <v>529</v>
      </c>
      <c r="D861" s="9"/>
      <c r="E861" s="276"/>
      <c r="F861" s="9"/>
      <c r="G861" s="9"/>
      <c r="H861" s="9"/>
      <c r="I861" s="9"/>
      <c r="J861" s="9"/>
      <c r="K861" s="9"/>
      <c r="L861" s="275"/>
      <c r="M861" s="9"/>
      <c r="N861" s="277"/>
      <c r="O861" s="277"/>
      <c r="P861" s="278"/>
      <c r="Q861" s="279">
        <v>45930</v>
      </c>
      <c r="R861" s="280"/>
      <c r="S861" s="277"/>
      <c r="T861" s="281"/>
      <c r="U861" s="9"/>
      <c r="V861" s="9"/>
      <c r="W861" s="9"/>
      <c r="X861" s="9"/>
      <c r="Y861" s="9"/>
      <c r="Z861" s="9"/>
      <c r="AA861" s="9"/>
      <c r="AB861" s="9"/>
      <c r="AC861" s="9"/>
      <c r="AD861" s="9"/>
      <c r="AE861" s="9"/>
      <c r="AF861" s="9"/>
      <c r="AG861" s="9"/>
      <c r="AH861" s="9"/>
      <c r="AI861" s="282"/>
      <c r="AJ861" s="31" t="s">
        <v>882</v>
      </c>
      <c r="AK861" s="275"/>
      <c r="AL861" s="280"/>
    </row>
    <row r="862" spans="1:38" x14ac:dyDescent="0.25">
      <c r="A862" s="31" t="s">
        <v>2385</v>
      </c>
      <c r="B862" s="275" t="s">
        <v>321</v>
      </c>
      <c r="C862" s="9" t="s">
        <v>2318</v>
      </c>
      <c r="D862" s="9" t="s">
        <v>17</v>
      </c>
      <c r="E862" s="276"/>
      <c r="F862" s="9"/>
      <c r="G862" s="9"/>
      <c r="H862" s="9"/>
      <c r="I862" s="9"/>
      <c r="J862" s="9"/>
      <c r="K862" s="9"/>
      <c r="L862" s="275"/>
      <c r="M862" s="9"/>
      <c r="N862" s="277"/>
      <c r="O862" s="277" t="s">
        <v>3</v>
      </c>
      <c r="P862" s="278">
        <v>0</v>
      </c>
      <c r="Q862" s="279" t="s">
        <v>4</v>
      </c>
      <c r="R862" s="280"/>
      <c r="S862" s="277"/>
      <c r="T862" s="281"/>
      <c r="U862" s="9"/>
      <c r="V862" s="9"/>
      <c r="W862" s="9">
        <v>1</v>
      </c>
      <c r="X862" s="9"/>
      <c r="Y862" s="9"/>
      <c r="Z862" s="9"/>
      <c r="AA862" s="9"/>
      <c r="AB862" s="9"/>
      <c r="AC862" s="9"/>
      <c r="AD862" s="9"/>
      <c r="AE862" s="9"/>
      <c r="AF862" s="9"/>
      <c r="AG862" s="9"/>
      <c r="AH862" s="9"/>
      <c r="AI862" s="282"/>
      <c r="AJ862" s="31" t="s">
        <v>848</v>
      </c>
      <c r="AK862" s="275"/>
      <c r="AL862" s="280"/>
    </row>
    <row r="863" spans="1:38" x14ac:dyDescent="0.25">
      <c r="A863" s="31" t="s">
        <v>2386</v>
      </c>
      <c r="B863" s="275" t="s">
        <v>321</v>
      </c>
      <c r="C863" s="9" t="s">
        <v>2318</v>
      </c>
      <c r="D863" s="9" t="s">
        <v>25</v>
      </c>
      <c r="E863" s="276"/>
      <c r="F863" s="9"/>
      <c r="G863" s="9"/>
      <c r="H863" s="9"/>
      <c r="I863" s="9"/>
      <c r="J863" s="9"/>
      <c r="K863" s="9"/>
      <c r="L863" s="275"/>
      <c r="M863" s="9"/>
      <c r="N863" s="277"/>
      <c r="O863" s="277" t="s">
        <v>3</v>
      </c>
      <c r="P863" s="278">
        <v>0</v>
      </c>
      <c r="Q863" s="279" t="s">
        <v>4</v>
      </c>
      <c r="R863" s="280"/>
      <c r="S863" s="277"/>
      <c r="T863" s="281"/>
      <c r="U863" s="9"/>
      <c r="V863" s="9"/>
      <c r="W863" s="9"/>
      <c r="X863" s="9"/>
      <c r="Y863" s="9"/>
      <c r="Z863" s="9"/>
      <c r="AA863" s="9"/>
      <c r="AB863" s="9"/>
      <c r="AC863" s="9"/>
      <c r="AD863" s="9"/>
      <c r="AE863" s="9"/>
      <c r="AF863" s="9"/>
      <c r="AG863" s="9"/>
      <c r="AH863" s="9"/>
      <c r="AI863" s="282"/>
      <c r="AJ863" s="31" t="s">
        <v>848</v>
      </c>
      <c r="AK863" s="275"/>
      <c r="AL863" s="280"/>
    </row>
    <row r="864" spans="1:38" x14ac:dyDescent="0.25">
      <c r="A864" s="32" t="s">
        <v>1802</v>
      </c>
      <c r="B864" s="308" t="s">
        <v>1820</v>
      </c>
      <c r="C864" s="309" t="s">
        <v>2037</v>
      </c>
      <c r="D864" s="309" t="s">
        <v>15</v>
      </c>
      <c r="E864" s="310"/>
      <c r="F864" s="309"/>
      <c r="G864" s="309"/>
      <c r="H864" s="309"/>
      <c r="I864" s="309">
        <v>20</v>
      </c>
      <c r="J864" s="309">
        <v>6</v>
      </c>
      <c r="K864" s="309"/>
      <c r="L864" s="308"/>
      <c r="M864" s="309"/>
      <c r="N864" s="311"/>
      <c r="O864" s="311"/>
      <c r="P864" s="312">
        <v>0</v>
      </c>
      <c r="Q864" s="313" t="s">
        <v>4</v>
      </c>
      <c r="R864" s="314"/>
      <c r="S864" s="311"/>
      <c r="T864" s="281"/>
      <c r="U864" s="9"/>
      <c r="V864" s="9"/>
      <c r="W864" s="9"/>
      <c r="X864" s="9">
        <v>2</v>
      </c>
      <c r="Y864" s="9"/>
      <c r="Z864" s="9">
        <v>2</v>
      </c>
      <c r="AA864" s="9"/>
      <c r="AB864" s="9"/>
      <c r="AC864" s="9"/>
      <c r="AD864" s="9"/>
      <c r="AE864" s="9"/>
      <c r="AF864" s="9"/>
      <c r="AG864" s="9"/>
      <c r="AH864" s="9"/>
      <c r="AI864" s="282"/>
      <c r="AJ864" s="32" t="s">
        <v>2099</v>
      </c>
      <c r="AK864" s="308"/>
      <c r="AL864" s="314"/>
    </row>
    <row r="865" spans="1:38" x14ac:dyDescent="0.25">
      <c r="A865" s="31" t="s">
        <v>2378</v>
      </c>
      <c r="B865" s="275" t="s">
        <v>379</v>
      </c>
      <c r="C865" s="9" t="s">
        <v>2321</v>
      </c>
      <c r="D865" s="9" t="s">
        <v>17</v>
      </c>
      <c r="E865" s="276"/>
      <c r="F865" s="9"/>
      <c r="G865" s="9"/>
      <c r="H865" s="9"/>
      <c r="I865" s="9"/>
      <c r="J865" s="9"/>
      <c r="K865" s="9"/>
      <c r="L865" s="275"/>
      <c r="M865" s="9"/>
      <c r="N865" s="277"/>
      <c r="O865" s="277"/>
      <c r="P865" s="278">
        <v>0</v>
      </c>
      <c r="Q865" s="279" t="s">
        <v>4</v>
      </c>
      <c r="R865" s="280"/>
      <c r="S865" s="277">
        <v>2</v>
      </c>
      <c r="T865" s="281"/>
      <c r="U865" s="9"/>
      <c r="V865" s="9">
        <v>1</v>
      </c>
      <c r="W865" s="9">
        <v>1</v>
      </c>
      <c r="X865" s="9"/>
      <c r="Y865" s="9"/>
      <c r="Z865" s="9"/>
      <c r="AA865" s="9"/>
      <c r="AB865" s="9"/>
      <c r="AC865" s="9"/>
      <c r="AD865" s="9"/>
      <c r="AE865" s="9"/>
      <c r="AF865" s="9"/>
      <c r="AG865" s="9">
        <v>1</v>
      </c>
      <c r="AH865" s="9"/>
      <c r="AI865" s="282"/>
      <c r="AJ865" s="31" t="s">
        <v>2350</v>
      </c>
      <c r="AK865" s="275"/>
      <c r="AL865" s="280"/>
    </row>
    <row r="866" spans="1:38" x14ac:dyDescent="0.25">
      <c r="A866" s="31" t="s">
        <v>2379</v>
      </c>
      <c r="B866" s="275" t="s">
        <v>321</v>
      </c>
      <c r="C866" s="9" t="s">
        <v>2319</v>
      </c>
      <c r="D866" s="9" t="s">
        <v>17</v>
      </c>
      <c r="E866" s="276"/>
      <c r="F866" s="9"/>
      <c r="G866" s="9"/>
      <c r="H866" s="9"/>
      <c r="I866" s="9"/>
      <c r="J866" s="9"/>
      <c r="K866" s="9"/>
      <c r="L866" s="275"/>
      <c r="M866" s="9"/>
      <c r="N866" s="277"/>
      <c r="O866" s="277"/>
      <c r="P866" s="278">
        <v>0</v>
      </c>
      <c r="Q866" s="279" t="s">
        <v>4</v>
      </c>
      <c r="R866" s="280"/>
      <c r="S866" s="277">
        <v>2</v>
      </c>
      <c r="T866" s="281"/>
      <c r="U866" s="9"/>
      <c r="V866" s="9">
        <v>1</v>
      </c>
      <c r="W866" s="9">
        <v>1</v>
      </c>
      <c r="X866" s="9"/>
      <c r="Y866" s="9"/>
      <c r="Z866" s="9"/>
      <c r="AA866" s="9"/>
      <c r="AB866" s="9"/>
      <c r="AC866" s="9"/>
      <c r="AD866" s="9"/>
      <c r="AE866" s="9"/>
      <c r="AF866" s="9"/>
      <c r="AG866" s="9">
        <v>1</v>
      </c>
      <c r="AH866" s="9"/>
      <c r="AI866" s="282"/>
      <c r="AJ866" s="31" t="s">
        <v>2350</v>
      </c>
      <c r="AK866" s="275"/>
      <c r="AL866" s="280"/>
    </row>
    <row r="867" spans="1:38" x14ac:dyDescent="0.25">
      <c r="A867" s="31" t="s">
        <v>2380</v>
      </c>
      <c r="B867" s="275" t="s">
        <v>310</v>
      </c>
      <c r="C867" s="9" t="s">
        <v>2320</v>
      </c>
      <c r="D867" s="9" t="s">
        <v>17</v>
      </c>
      <c r="E867" s="276"/>
      <c r="F867" s="9"/>
      <c r="G867" s="9"/>
      <c r="H867" s="9"/>
      <c r="I867" s="9"/>
      <c r="J867" s="9"/>
      <c r="K867" s="9"/>
      <c r="L867" s="275"/>
      <c r="M867" s="9"/>
      <c r="N867" s="277"/>
      <c r="O867" s="277"/>
      <c r="P867" s="278">
        <v>0</v>
      </c>
      <c r="Q867" s="279" t="s">
        <v>4</v>
      </c>
      <c r="R867" s="280"/>
      <c r="S867" s="277">
        <v>2</v>
      </c>
      <c r="T867" s="281"/>
      <c r="U867" s="9"/>
      <c r="V867" s="9">
        <v>1</v>
      </c>
      <c r="W867" s="9">
        <v>1</v>
      </c>
      <c r="X867" s="9"/>
      <c r="Y867" s="9"/>
      <c r="Z867" s="9"/>
      <c r="AA867" s="9"/>
      <c r="AB867" s="9"/>
      <c r="AC867" s="9"/>
      <c r="AD867" s="9"/>
      <c r="AE867" s="9"/>
      <c r="AF867" s="9"/>
      <c r="AG867" s="9">
        <v>1</v>
      </c>
      <c r="AH867" s="9"/>
      <c r="AI867" s="282"/>
      <c r="AJ867" s="31" t="s">
        <v>2350</v>
      </c>
      <c r="AK867" s="275"/>
      <c r="AL867" s="280"/>
    </row>
    <row r="868" spans="1:38" x14ac:dyDescent="0.25">
      <c r="A868" s="31" t="s">
        <v>2234</v>
      </c>
      <c r="B868" s="275" t="s">
        <v>410</v>
      </c>
      <c r="C868" s="9" t="s">
        <v>2322</v>
      </c>
      <c r="D868" s="9" t="s">
        <v>45</v>
      </c>
      <c r="E868" s="276"/>
      <c r="F868" s="9"/>
      <c r="G868" s="9"/>
      <c r="H868" s="9"/>
      <c r="I868" s="9"/>
      <c r="J868" s="9"/>
      <c r="K868" s="9"/>
      <c r="L868" s="275"/>
      <c r="M868" s="9"/>
      <c r="N868" s="277"/>
      <c r="O868" s="277"/>
      <c r="P868" s="278">
        <v>0</v>
      </c>
      <c r="Q868" s="279" t="s">
        <v>4</v>
      </c>
      <c r="R868" s="280"/>
      <c r="S868" s="277"/>
      <c r="T868" s="281">
        <v>1</v>
      </c>
      <c r="U868" s="9">
        <v>1</v>
      </c>
      <c r="V868" s="9"/>
      <c r="W868" s="9"/>
      <c r="X868" s="9"/>
      <c r="Y868" s="9"/>
      <c r="Z868" s="9"/>
      <c r="AA868" s="9"/>
      <c r="AB868" s="9"/>
      <c r="AC868" s="9"/>
      <c r="AD868" s="9"/>
      <c r="AE868" s="9"/>
      <c r="AF868" s="9"/>
      <c r="AG868" s="9"/>
      <c r="AH868" s="9"/>
      <c r="AI868" s="282"/>
      <c r="AJ868" s="31" t="s">
        <v>2341</v>
      </c>
      <c r="AK868" s="275" t="s">
        <v>1543</v>
      </c>
      <c r="AL868" s="280"/>
    </row>
    <row r="869" spans="1:38" x14ac:dyDescent="0.25">
      <c r="A869" s="31" t="s">
        <v>1387</v>
      </c>
      <c r="B869" s="275" t="s">
        <v>345</v>
      </c>
      <c r="C869" s="9" t="s">
        <v>1519</v>
      </c>
      <c r="D869" s="9" t="s">
        <v>16</v>
      </c>
      <c r="E869" s="276"/>
      <c r="F869" s="9"/>
      <c r="G869" s="9"/>
      <c r="H869" s="9">
        <v>6</v>
      </c>
      <c r="I869" s="9"/>
      <c r="J869" s="9"/>
      <c r="K869" s="9">
        <v>1</v>
      </c>
      <c r="L869" s="275"/>
      <c r="M869" s="9"/>
      <c r="N869" s="277"/>
      <c r="O869" s="277"/>
      <c r="P869" s="278">
        <v>2</v>
      </c>
      <c r="Q869" s="279" t="s">
        <v>4</v>
      </c>
      <c r="R869" s="280"/>
      <c r="S869" s="277"/>
      <c r="T869" s="281"/>
      <c r="U869" s="9"/>
      <c r="V869" s="9"/>
      <c r="W869" s="9"/>
      <c r="X869" s="9"/>
      <c r="Y869" s="9">
        <v>1</v>
      </c>
      <c r="Z869" s="9"/>
      <c r="AA869" s="9"/>
      <c r="AB869" s="9"/>
      <c r="AC869" s="9"/>
      <c r="AD869" s="9"/>
      <c r="AE869" s="9"/>
      <c r="AF869" s="9"/>
      <c r="AG869" s="9"/>
      <c r="AH869" s="9"/>
      <c r="AI869" s="282"/>
      <c r="AJ869" s="31" t="s">
        <v>1544</v>
      </c>
      <c r="AK869" s="275" t="s">
        <v>1528</v>
      </c>
      <c r="AL869" s="280"/>
    </row>
    <row r="870" spans="1:38" x14ac:dyDescent="0.25">
      <c r="A870" s="31" t="s">
        <v>1803</v>
      </c>
      <c r="B870" s="275" t="s">
        <v>310</v>
      </c>
      <c r="C870" s="9" t="s">
        <v>2038</v>
      </c>
      <c r="D870" s="9" t="s">
        <v>15</v>
      </c>
      <c r="E870" s="276"/>
      <c r="F870" s="9"/>
      <c r="G870" s="9" t="s">
        <v>19</v>
      </c>
      <c r="H870" s="9"/>
      <c r="I870" s="9">
        <v>3</v>
      </c>
      <c r="J870" s="9">
        <v>3</v>
      </c>
      <c r="K870" s="9"/>
      <c r="L870" s="275"/>
      <c r="M870" s="9"/>
      <c r="N870" s="277"/>
      <c r="O870" s="277"/>
      <c r="P870" s="278">
        <v>1</v>
      </c>
      <c r="Q870" s="279" t="s">
        <v>4</v>
      </c>
      <c r="R870" s="280"/>
      <c r="S870" s="277"/>
      <c r="T870" s="281">
        <v>2</v>
      </c>
      <c r="U870" s="9">
        <v>2</v>
      </c>
      <c r="V870" s="9"/>
      <c r="W870" s="9"/>
      <c r="X870" s="9"/>
      <c r="Y870" s="9"/>
      <c r="Z870" s="9"/>
      <c r="AA870" s="9"/>
      <c r="AB870" s="9"/>
      <c r="AC870" s="9"/>
      <c r="AD870" s="9"/>
      <c r="AE870" s="9"/>
      <c r="AF870" s="9"/>
      <c r="AG870" s="9"/>
      <c r="AH870" s="9"/>
      <c r="AI870" s="282"/>
      <c r="AJ870" s="31" t="s">
        <v>2082</v>
      </c>
      <c r="AK870" s="275" t="s">
        <v>2071</v>
      </c>
      <c r="AL870" s="280" t="s">
        <v>938</v>
      </c>
    </row>
    <row r="871" spans="1:38" x14ac:dyDescent="0.25">
      <c r="A871" s="31" t="s">
        <v>1804</v>
      </c>
      <c r="B871" s="275" t="s">
        <v>280</v>
      </c>
      <c r="C871" s="9" t="s">
        <v>2039</v>
      </c>
      <c r="D871" s="9" t="s">
        <v>15</v>
      </c>
      <c r="E871" s="276"/>
      <c r="F871" s="9"/>
      <c r="G871" s="9"/>
      <c r="H871" s="9"/>
      <c r="I871" s="9"/>
      <c r="J871" s="9"/>
      <c r="K871" s="9"/>
      <c r="L871" s="275"/>
      <c r="M871" s="9"/>
      <c r="N871" s="277"/>
      <c r="O871" s="277"/>
      <c r="P871" s="278">
        <v>2</v>
      </c>
      <c r="Q871" s="279" t="s">
        <v>4</v>
      </c>
      <c r="R871" s="280"/>
      <c r="S871" s="277"/>
      <c r="T871" s="281"/>
      <c r="U871" s="9"/>
      <c r="V871" s="9"/>
      <c r="W871" s="9">
        <v>2</v>
      </c>
      <c r="X871" s="9">
        <v>2</v>
      </c>
      <c r="Y871" s="9"/>
      <c r="Z871" s="9">
        <v>2</v>
      </c>
      <c r="AA871" s="9"/>
      <c r="AB871" s="9"/>
      <c r="AC871" s="9"/>
      <c r="AD871" s="9"/>
      <c r="AE871" s="9"/>
      <c r="AF871" s="9"/>
      <c r="AG871" s="9"/>
      <c r="AH871" s="9"/>
      <c r="AI871" s="282"/>
      <c r="AJ871" s="31" t="s">
        <v>2122</v>
      </c>
      <c r="AK871" s="275"/>
      <c r="AL871" s="280"/>
    </row>
    <row r="872" spans="1:38" x14ac:dyDescent="0.25">
      <c r="A872" s="31" t="s">
        <v>1388</v>
      </c>
      <c r="B872" s="275" t="s">
        <v>280</v>
      </c>
      <c r="C872" s="9" t="s">
        <v>1520</v>
      </c>
      <c r="D872" s="9" t="s">
        <v>16</v>
      </c>
      <c r="E872" s="276"/>
      <c r="F872" s="9"/>
      <c r="G872" s="9"/>
      <c r="H872" s="9"/>
      <c r="I872" s="9"/>
      <c r="J872" s="9"/>
      <c r="K872" s="9"/>
      <c r="L872" s="275"/>
      <c r="M872" s="9"/>
      <c r="N872" s="277"/>
      <c r="O872" s="277"/>
      <c r="P872" s="278">
        <v>1</v>
      </c>
      <c r="Q872" s="279" t="s">
        <v>4</v>
      </c>
      <c r="R872" s="280"/>
      <c r="S872" s="277"/>
      <c r="T872" s="281"/>
      <c r="U872" s="9"/>
      <c r="V872" s="9"/>
      <c r="W872" s="9">
        <v>1</v>
      </c>
      <c r="X872" s="9"/>
      <c r="Y872" s="9"/>
      <c r="Z872" s="9"/>
      <c r="AA872" s="9"/>
      <c r="AB872" s="9"/>
      <c r="AC872" s="9"/>
      <c r="AD872" s="9"/>
      <c r="AE872" s="9"/>
      <c r="AF872" s="9"/>
      <c r="AG872" s="9"/>
      <c r="AH872" s="9"/>
      <c r="AI872" s="282"/>
      <c r="AJ872" s="31" t="s">
        <v>1531</v>
      </c>
      <c r="AK872" s="275"/>
      <c r="AL872" s="280"/>
    </row>
    <row r="873" spans="1:38" x14ac:dyDescent="0.25">
      <c r="A873" s="31" t="s">
        <v>1805</v>
      </c>
      <c r="B873" s="275" t="s">
        <v>273</v>
      </c>
      <c r="C873" s="9" t="s">
        <v>2040</v>
      </c>
      <c r="D873" s="9" t="s">
        <v>15</v>
      </c>
      <c r="E873" s="276"/>
      <c r="F873" s="9"/>
      <c r="G873" s="9"/>
      <c r="H873" s="9">
        <v>6</v>
      </c>
      <c r="I873" s="9"/>
      <c r="J873" s="9"/>
      <c r="K873" s="9"/>
      <c r="L873" s="275"/>
      <c r="M873" s="9"/>
      <c r="N873" s="277"/>
      <c r="O873" s="277"/>
      <c r="P873" s="278">
        <v>7</v>
      </c>
      <c r="Q873" s="279" t="s">
        <v>4</v>
      </c>
      <c r="R873" s="280"/>
      <c r="S873" s="277"/>
      <c r="T873" s="281">
        <v>2</v>
      </c>
      <c r="U873" s="9">
        <v>2</v>
      </c>
      <c r="V873" s="9"/>
      <c r="W873" s="9"/>
      <c r="X873" s="9"/>
      <c r="Y873" s="9"/>
      <c r="Z873" s="9"/>
      <c r="AA873" s="9"/>
      <c r="AB873" s="9"/>
      <c r="AC873" s="9"/>
      <c r="AD873" s="9"/>
      <c r="AE873" s="9"/>
      <c r="AF873" s="9"/>
      <c r="AG873" s="9"/>
      <c r="AH873" s="9"/>
      <c r="AI873" s="282"/>
      <c r="AJ873" s="31" t="s">
        <v>820</v>
      </c>
      <c r="AK873" s="275"/>
      <c r="AL873" s="280"/>
    </row>
    <row r="874" spans="1:38" ht="45" x14ac:dyDescent="0.25">
      <c r="A874" s="31" t="s">
        <v>1806</v>
      </c>
      <c r="B874" s="275" t="s">
        <v>345</v>
      </c>
      <c r="C874" s="9" t="s">
        <v>2041</v>
      </c>
      <c r="D874" s="9" t="s">
        <v>15</v>
      </c>
      <c r="E874" s="276"/>
      <c r="F874" s="9"/>
      <c r="G874" s="9" t="s">
        <v>19</v>
      </c>
      <c r="H874" s="9"/>
      <c r="I874" s="9">
        <v>6</v>
      </c>
      <c r="J874" s="9">
        <v>3</v>
      </c>
      <c r="K874" s="9"/>
      <c r="L874" s="275" t="s">
        <v>2056</v>
      </c>
      <c r="M874" s="9"/>
      <c r="N874" s="277"/>
      <c r="O874" s="277"/>
      <c r="P874" s="278">
        <v>4</v>
      </c>
      <c r="Q874" s="279" t="s">
        <v>4</v>
      </c>
      <c r="R874" s="280"/>
      <c r="S874" s="277"/>
      <c r="T874" s="281"/>
      <c r="U874" s="9"/>
      <c r="V874" s="9">
        <v>2</v>
      </c>
      <c r="W874" s="9"/>
      <c r="X874" s="9"/>
      <c r="Y874" s="9">
        <v>2</v>
      </c>
      <c r="Z874" s="9"/>
      <c r="AA874" s="9"/>
      <c r="AB874" s="9"/>
      <c r="AC874" s="9"/>
      <c r="AD874" s="9"/>
      <c r="AE874" s="9"/>
      <c r="AF874" s="9"/>
      <c r="AG874" s="9"/>
      <c r="AH874" s="9"/>
      <c r="AI874" s="282"/>
      <c r="AJ874" s="31" t="s">
        <v>2097</v>
      </c>
      <c r="AK874" s="275" t="s">
        <v>2129</v>
      </c>
      <c r="AL874" s="280"/>
    </row>
    <row r="875" spans="1:38" ht="45" x14ac:dyDescent="0.25">
      <c r="A875" s="31" t="s">
        <v>530</v>
      </c>
      <c r="B875" s="275" t="s">
        <v>291</v>
      </c>
      <c r="C875" s="9" t="s">
        <v>531</v>
      </c>
      <c r="D875" s="9"/>
      <c r="E875" s="276"/>
      <c r="F875" s="9"/>
      <c r="G875" s="9"/>
      <c r="H875" s="9"/>
      <c r="I875" s="9"/>
      <c r="J875" s="9"/>
      <c r="K875" s="9"/>
      <c r="L875" s="275"/>
      <c r="M875" s="9"/>
      <c r="N875" s="277"/>
      <c r="O875" s="277"/>
      <c r="P875" s="278"/>
      <c r="Q875" s="279">
        <v>45890</v>
      </c>
      <c r="R875" s="280"/>
      <c r="S875" s="277"/>
      <c r="T875" s="281"/>
      <c r="U875" s="9"/>
      <c r="V875" s="9"/>
      <c r="W875" s="9"/>
      <c r="X875" s="9"/>
      <c r="Y875" s="9"/>
      <c r="Z875" s="9"/>
      <c r="AA875" s="9"/>
      <c r="AB875" s="9"/>
      <c r="AC875" s="9"/>
      <c r="AD875" s="9"/>
      <c r="AE875" s="9"/>
      <c r="AF875" s="9"/>
      <c r="AG875" s="9"/>
      <c r="AH875" s="9"/>
      <c r="AI875" s="282"/>
      <c r="AJ875" s="31" t="s">
        <v>938</v>
      </c>
      <c r="AK875" s="275"/>
      <c r="AL875" s="280"/>
    </row>
    <row r="876" spans="1:38" x14ac:dyDescent="0.25">
      <c r="A876" s="31" t="s">
        <v>1389</v>
      </c>
      <c r="B876" s="275" t="s">
        <v>310</v>
      </c>
      <c r="C876" s="9" t="s">
        <v>1521</v>
      </c>
      <c r="D876" s="9" t="s">
        <v>16</v>
      </c>
      <c r="E876" s="276"/>
      <c r="F876" s="9"/>
      <c r="G876" s="9" t="s">
        <v>19</v>
      </c>
      <c r="H876" s="9"/>
      <c r="I876" s="9"/>
      <c r="J876" s="9"/>
      <c r="K876" s="9"/>
      <c r="L876" s="275"/>
      <c r="M876" s="9"/>
      <c r="N876" s="277"/>
      <c r="O876" s="277"/>
      <c r="P876" s="278">
        <v>0</v>
      </c>
      <c r="Q876" s="279" t="s">
        <v>4</v>
      </c>
      <c r="R876" s="280"/>
      <c r="S876" s="277"/>
      <c r="T876" s="281"/>
      <c r="U876" s="9"/>
      <c r="V876" s="9"/>
      <c r="W876" s="9"/>
      <c r="X876" s="9"/>
      <c r="Y876" s="9"/>
      <c r="Z876" s="9"/>
      <c r="AA876" s="9"/>
      <c r="AB876" s="9"/>
      <c r="AC876" s="9"/>
      <c r="AD876" s="9"/>
      <c r="AE876" s="9"/>
      <c r="AF876" s="9"/>
      <c r="AG876" s="9">
        <v>1</v>
      </c>
      <c r="AH876" s="9"/>
      <c r="AI876" s="282"/>
      <c r="AJ876" s="31" t="s">
        <v>1565</v>
      </c>
      <c r="AK876" s="275"/>
      <c r="AL876" s="280"/>
    </row>
    <row r="877" spans="1:38" x14ac:dyDescent="0.25">
      <c r="A877" s="31" t="s">
        <v>1390</v>
      </c>
      <c r="B877" s="275" t="s">
        <v>379</v>
      </c>
      <c r="C877" s="9" t="s">
        <v>1522</v>
      </c>
      <c r="D877" s="9" t="s">
        <v>16</v>
      </c>
      <c r="E877" s="276"/>
      <c r="F877" s="9"/>
      <c r="G877" s="9" t="s">
        <v>19</v>
      </c>
      <c r="H877" s="9"/>
      <c r="I877" s="9"/>
      <c r="J877" s="9"/>
      <c r="K877" s="9"/>
      <c r="L877" s="275"/>
      <c r="M877" s="9"/>
      <c r="N877" s="277"/>
      <c r="O877" s="277"/>
      <c r="P877" s="278">
        <v>0</v>
      </c>
      <c r="Q877" s="279" t="s">
        <v>4</v>
      </c>
      <c r="R877" s="280"/>
      <c r="S877" s="277"/>
      <c r="T877" s="281"/>
      <c r="U877" s="9"/>
      <c r="V877" s="9"/>
      <c r="W877" s="9"/>
      <c r="X877" s="9"/>
      <c r="Y877" s="9"/>
      <c r="Z877" s="9"/>
      <c r="AA877" s="9"/>
      <c r="AB877" s="9"/>
      <c r="AC877" s="9"/>
      <c r="AD877" s="9"/>
      <c r="AE877" s="9"/>
      <c r="AF877" s="9"/>
      <c r="AG877" s="9">
        <v>1</v>
      </c>
      <c r="AH877" s="9"/>
      <c r="AI877" s="282"/>
      <c r="AJ877" s="31" t="s">
        <v>1565</v>
      </c>
      <c r="AK877" s="275"/>
      <c r="AL877" s="280"/>
    </row>
    <row r="878" spans="1:38" x14ac:dyDescent="0.25">
      <c r="A878" s="31" t="s">
        <v>2235</v>
      </c>
      <c r="B878" s="275" t="s">
        <v>310</v>
      </c>
      <c r="C878" s="9" t="s">
        <v>2323</v>
      </c>
      <c r="D878" s="9" t="s">
        <v>45</v>
      </c>
      <c r="E878" s="276"/>
      <c r="F878" s="9"/>
      <c r="G878" s="9"/>
      <c r="H878" s="9"/>
      <c r="I878" s="9"/>
      <c r="J878" s="9"/>
      <c r="K878" s="9"/>
      <c r="L878" s="275"/>
      <c r="M878" s="9"/>
      <c r="N878" s="277"/>
      <c r="O878" s="277"/>
      <c r="P878" s="278">
        <v>3</v>
      </c>
      <c r="Q878" s="279" t="s">
        <v>4</v>
      </c>
      <c r="R878" s="280"/>
      <c r="S878" s="277"/>
      <c r="T878" s="281"/>
      <c r="U878" s="9"/>
      <c r="V878" s="9"/>
      <c r="W878" s="9"/>
      <c r="X878" s="9"/>
      <c r="Y878" s="9"/>
      <c r="Z878" s="9"/>
      <c r="AA878" s="9"/>
      <c r="AB878" s="9"/>
      <c r="AC878" s="9"/>
      <c r="AD878" s="9"/>
      <c r="AE878" s="9"/>
      <c r="AF878" s="9">
        <v>1</v>
      </c>
      <c r="AG878" s="9"/>
      <c r="AH878" s="9"/>
      <c r="AI878" s="282"/>
      <c r="AJ878" s="31" t="s">
        <v>1540</v>
      </c>
      <c r="AK878" s="275" t="s">
        <v>2344</v>
      </c>
      <c r="AL878" s="280"/>
    </row>
    <row r="879" spans="1:38" ht="30" x14ac:dyDescent="0.25">
      <c r="A879" s="31" t="s">
        <v>66</v>
      </c>
      <c r="B879" s="275" t="s">
        <v>532</v>
      </c>
      <c r="C879" s="9" t="s">
        <v>533</v>
      </c>
      <c r="D879" s="9"/>
      <c r="E879" s="276"/>
      <c r="F879" s="9"/>
      <c r="G879" s="9"/>
      <c r="H879" s="9"/>
      <c r="I879" s="9"/>
      <c r="J879" s="9"/>
      <c r="K879" s="9"/>
      <c r="L879" s="275"/>
      <c r="M879" s="9"/>
      <c r="N879" s="277"/>
      <c r="O879" s="277"/>
      <c r="P879" s="278"/>
      <c r="Q879" s="279">
        <v>45658</v>
      </c>
      <c r="R879" s="280"/>
      <c r="S879" s="277"/>
      <c r="T879" s="281"/>
      <c r="U879" s="9"/>
      <c r="V879" s="9"/>
      <c r="W879" s="9"/>
      <c r="X879" s="9"/>
      <c r="Y879" s="9"/>
      <c r="Z879" s="9"/>
      <c r="AA879" s="9"/>
      <c r="AB879" s="9"/>
      <c r="AC879" s="9"/>
      <c r="AD879" s="9"/>
      <c r="AE879" s="9"/>
      <c r="AF879" s="9"/>
      <c r="AG879" s="9"/>
      <c r="AH879" s="9"/>
      <c r="AI879" s="282"/>
      <c r="AJ879" s="31" t="s">
        <v>842</v>
      </c>
      <c r="AK879" s="275"/>
      <c r="AL879" s="280"/>
    </row>
    <row r="880" spans="1:38" x14ac:dyDescent="0.25">
      <c r="A880" s="31" t="s">
        <v>1807</v>
      </c>
      <c r="B880" s="275" t="s">
        <v>310</v>
      </c>
      <c r="C880" s="9" t="s">
        <v>2042</v>
      </c>
      <c r="D880" s="9" t="s">
        <v>15</v>
      </c>
      <c r="E880" s="276"/>
      <c r="F880" s="9"/>
      <c r="G880" s="9"/>
      <c r="H880" s="9"/>
      <c r="I880" s="9"/>
      <c r="J880" s="9"/>
      <c r="K880" s="9"/>
      <c r="L880" s="275"/>
      <c r="M880" s="9"/>
      <c r="N880" s="277"/>
      <c r="O880" s="277"/>
      <c r="P880" s="278">
        <v>0</v>
      </c>
      <c r="Q880" s="279" t="s">
        <v>4</v>
      </c>
      <c r="R880" s="280" t="s">
        <v>261</v>
      </c>
      <c r="S880" s="277"/>
      <c r="T880" s="281"/>
      <c r="U880" s="9"/>
      <c r="V880" s="9"/>
      <c r="W880" s="9"/>
      <c r="X880" s="9"/>
      <c r="Y880" s="9"/>
      <c r="Z880" s="9"/>
      <c r="AA880" s="9"/>
      <c r="AB880" s="9"/>
      <c r="AC880" s="9"/>
      <c r="AD880" s="9"/>
      <c r="AE880" s="9"/>
      <c r="AF880" s="9"/>
      <c r="AG880" s="9"/>
      <c r="AH880" s="9"/>
      <c r="AI880" s="282"/>
      <c r="AJ880" s="31" t="s">
        <v>856</v>
      </c>
      <c r="AK880" s="275"/>
      <c r="AL880" s="280"/>
    </row>
    <row r="881" spans="1:38" ht="45" x14ac:dyDescent="0.25">
      <c r="A881" s="31" t="s">
        <v>785</v>
      </c>
      <c r="B881" s="275" t="s">
        <v>949</v>
      </c>
      <c r="C881" s="9" t="s">
        <v>1230</v>
      </c>
      <c r="D881" s="9"/>
      <c r="E881" s="276"/>
      <c r="F881" s="9"/>
      <c r="G881" s="9"/>
      <c r="H881" s="9"/>
      <c r="I881" s="9"/>
      <c r="J881" s="9"/>
      <c r="K881" s="9"/>
      <c r="L881" s="275"/>
      <c r="M881" s="9"/>
      <c r="N881" s="277"/>
      <c r="O881" s="277"/>
      <c r="P881" s="278"/>
      <c r="Q881" s="279">
        <v>45214</v>
      </c>
      <c r="R881" s="280" t="s">
        <v>265</v>
      </c>
      <c r="S881" s="277"/>
      <c r="T881" s="281"/>
      <c r="U881" s="9"/>
      <c r="V881" s="9"/>
      <c r="W881" s="9"/>
      <c r="X881" s="9"/>
      <c r="Y881" s="9"/>
      <c r="Z881" s="9"/>
      <c r="AA881" s="9"/>
      <c r="AB881" s="9"/>
      <c r="AC881" s="9"/>
      <c r="AD881" s="9"/>
      <c r="AE881" s="9"/>
      <c r="AF881" s="9"/>
      <c r="AG881" s="9"/>
      <c r="AH881" s="9"/>
      <c r="AI881" s="282"/>
      <c r="AJ881" s="31" t="s">
        <v>890</v>
      </c>
      <c r="AK881" s="275"/>
      <c r="AL881" s="280"/>
    </row>
    <row r="882" spans="1:38" ht="60" x14ac:dyDescent="0.25">
      <c r="A882" s="31" t="s">
        <v>1255</v>
      </c>
      <c r="B882" s="275" t="s">
        <v>486</v>
      </c>
      <c r="C882" s="9" t="s">
        <v>1228</v>
      </c>
      <c r="D882" s="9"/>
      <c r="E882" s="276"/>
      <c r="F882" s="9"/>
      <c r="G882" s="9"/>
      <c r="H882" s="9"/>
      <c r="I882" s="9"/>
      <c r="J882" s="9"/>
      <c r="K882" s="9"/>
      <c r="L882" s="275"/>
      <c r="M882" s="9"/>
      <c r="N882" s="277"/>
      <c r="O882" s="277"/>
      <c r="P882" s="278"/>
      <c r="Q882" s="279">
        <v>44965</v>
      </c>
      <c r="R882" s="280" t="s">
        <v>265</v>
      </c>
      <c r="S882" s="277"/>
      <c r="T882" s="281"/>
      <c r="U882" s="9"/>
      <c r="V882" s="9"/>
      <c r="W882" s="9"/>
      <c r="X882" s="9"/>
      <c r="Y882" s="9"/>
      <c r="Z882" s="9"/>
      <c r="AA882" s="9"/>
      <c r="AB882" s="9"/>
      <c r="AC882" s="9"/>
      <c r="AD882" s="9"/>
      <c r="AE882" s="9"/>
      <c r="AF882" s="9"/>
      <c r="AG882" s="9"/>
      <c r="AH882" s="9"/>
      <c r="AI882" s="282"/>
      <c r="AJ882" s="31" t="s">
        <v>890</v>
      </c>
      <c r="AK882" s="275"/>
      <c r="AL882" s="280"/>
    </row>
    <row r="883" spans="1:38" ht="60" x14ac:dyDescent="0.25">
      <c r="A883" s="31" t="s">
        <v>1271</v>
      </c>
      <c r="B883" s="275" t="s">
        <v>957</v>
      </c>
      <c r="C883" s="9" t="s">
        <v>1229</v>
      </c>
      <c r="D883" s="9"/>
      <c r="E883" s="276"/>
      <c r="F883" s="9"/>
      <c r="G883" s="9"/>
      <c r="H883" s="9"/>
      <c r="I883" s="9"/>
      <c r="J883" s="9"/>
      <c r="K883" s="9"/>
      <c r="L883" s="275"/>
      <c r="M883" s="9"/>
      <c r="N883" s="277"/>
      <c r="O883" s="277"/>
      <c r="P883" s="278"/>
      <c r="Q883" s="279">
        <v>45214</v>
      </c>
      <c r="R883" s="280" t="s">
        <v>265</v>
      </c>
      <c r="S883" s="277"/>
      <c r="T883" s="281"/>
      <c r="U883" s="9"/>
      <c r="V883" s="9"/>
      <c r="W883" s="9"/>
      <c r="X883" s="9"/>
      <c r="Y883" s="9"/>
      <c r="Z883" s="9"/>
      <c r="AA883" s="9"/>
      <c r="AB883" s="9"/>
      <c r="AC883" s="9"/>
      <c r="AD883" s="9"/>
      <c r="AE883" s="9"/>
      <c r="AF883" s="9"/>
      <c r="AG883" s="9"/>
      <c r="AH883" s="9"/>
      <c r="AI883" s="282"/>
      <c r="AJ883" s="31" t="s">
        <v>890</v>
      </c>
      <c r="AK883" s="275"/>
      <c r="AL883" s="280"/>
    </row>
    <row r="884" spans="1:38" ht="45" x14ac:dyDescent="0.25">
      <c r="A884" s="31" t="s">
        <v>1808</v>
      </c>
      <c r="B884" s="275" t="s">
        <v>280</v>
      </c>
      <c r="C884" s="9" t="s">
        <v>2043</v>
      </c>
      <c r="D884" s="9" t="s">
        <v>15</v>
      </c>
      <c r="E884" s="276"/>
      <c r="F884" s="9"/>
      <c r="G884" s="9"/>
      <c r="H884" s="9"/>
      <c r="I884" s="9"/>
      <c r="J884" s="9"/>
      <c r="K884" s="9"/>
      <c r="L884" s="275"/>
      <c r="M884" s="9"/>
      <c r="N884" s="277"/>
      <c r="O884" s="277"/>
      <c r="P884" s="278">
        <v>0</v>
      </c>
      <c r="Q884" s="279" t="s">
        <v>4</v>
      </c>
      <c r="R884" s="280" t="s">
        <v>265</v>
      </c>
      <c r="S884" s="277"/>
      <c r="T884" s="281">
        <v>2</v>
      </c>
      <c r="U884" s="9">
        <v>2</v>
      </c>
      <c r="V884" s="9"/>
      <c r="W884" s="9">
        <v>2</v>
      </c>
      <c r="X884" s="9"/>
      <c r="Y884" s="9"/>
      <c r="Z884" s="9"/>
      <c r="AA884" s="9"/>
      <c r="AB884" s="9">
        <v>2</v>
      </c>
      <c r="AC884" s="9"/>
      <c r="AD884" s="9"/>
      <c r="AE884" s="9"/>
      <c r="AF884" s="9"/>
      <c r="AG884" s="9"/>
      <c r="AH884" s="9">
        <v>2</v>
      </c>
      <c r="AI884" s="282"/>
      <c r="AJ884" s="31" t="s">
        <v>916</v>
      </c>
      <c r="AK884" s="275"/>
      <c r="AL884" s="280"/>
    </row>
    <row r="885" spans="1:38" x14ac:dyDescent="0.25">
      <c r="A885" s="31" t="s">
        <v>534</v>
      </c>
      <c r="B885" s="275" t="s">
        <v>280</v>
      </c>
      <c r="C885" s="9" t="s">
        <v>535</v>
      </c>
      <c r="D885" s="9" t="s">
        <v>15</v>
      </c>
      <c r="E885" s="276"/>
      <c r="F885" s="9"/>
      <c r="G885" s="9"/>
      <c r="H885" s="9"/>
      <c r="I885" s="9"/>
      <c r="J885" s="9"/>
      <c r="K885" s="9"/>
      <c r="L885" s="275"/>
      <c r="M885" s="9"/>
      <c r="N885" s="277"/>
      <c r="O885" s="277"/>
      <c r="P885" s="278">
        <v>1</v>
      </c>
      <c r="Q885" s="279">
        <v>46204</v>
      </c>
      <c r="R885" s="280"/>
      <c r="S885" s="277"/>
      <c r="T885" s="281"/>
      <c r="U885" s="9"/>
      <c r="V885" s="9"/>
      <c r="W885" s="9"/>
      <c r="X885" s="9"/>
      <c r="Y885" s="9"/>
      <c r="Z885" s="9"/>
      <c r="AA885" s="9"/>
      <c r="AB885" s="9"/>
      <c r="AC885" s="9"/>
      <c r="AD885" s="9"/>
      <c r="AE885" s="9"/>
      <c r="AF885" s="9"/>
      <c r="AG885" s="9"/>
      <c r="AH885" s="9">
        <v>2</v>
      </c>
      <c r="AI885" s="282"/>
      <c r="AJ885" s="31" t="s">
        <v>2079</v>
      </c>
      <c r="AK885" s="275"/>
      <c r="AL885" s="280"/>
    </row>
    <row r="886" spans="1:38" ht="45" x14ac:dyDescent="0.25">
      <c r="A886" s="31" t="s">
        <v>786</v>
      </c>
      <c r="B886" s="275" t="s">
        <v>291</v>
      </c>
      <c r="C886" s="9" t="s">
        <v>1231</v>
      </c>
      <c r="D886" s="9"/>
      <c r="E886" s="276"/>
      <c r="F886" s="9"/>
      <c r="G886" s="9"/>
      <c r="H886" s="9"/>
      <c r="I886" s="9"/>
      <c r="J886" s="9"/>
      <c r="K886" s="9"/>
      <c r="L886" s="275"/>
      <c r="M886" s="9"/>
      <c r="N886" s="277"/>
      <c r="O886" s="277"/>
      <c r="P886" s="278"/>
      <c r="Q886" s="279">
        <v>46446</v>
      </c>
      <c r="R886" s="280"/>
      <c r="S886" s="277"/>
      <c r="T886" s="281"/>
      <c r="U886" s="9"/>
      <c r="V886" s="9"/>
      <c r="W886" s="9"/>
      <c r="X886" s="9"/>
      <c r="Y886" s="9"/>
      <c r="Z886" s="9"/>
      <c r="AA886" s="9"/>
      <c r="AB886" s="9"/>
      <c r="AC886" s="9"/>
      <c r="AD886" s="9"/>
      <c r="AE886" s="9"/>
      <c r="AF886" s="9"/>
      <c r="AG886" s="9"/>
      <c r="AH886" s="9"/>
      <c r="AI886" s="282"/>
      <c r="AJ886" s="31" t="s">
        <v>915</v>
      </c>
      <c r="AK886" s="275"/>
      <c r="AL886" s="280"/>
    </row>
    <row r="887" spans="1:38" ht="30" x14ac:dyDescent="0.25">
      <c r="A887" s="31" t="s">
        <v>1254</v>
      </c>
      <c r="B887" s="275" t="s">
        <v>288</v>
      </c>
      <c r="C887" s="9" t="s">
        <v>1232</v>
      </c>
      <c r="D887" s="9"/>
      <c r="E887" s="276"/>
      <c r="F887" s="9"/>
      <c r="G887" s="9"/>
      <c r="H887" s="9"/>
      <c r="I887" s="9"/>
      <c r="J887" s="9"/>
      <c r="K887" s="9"/>
      <c r="L887" s="275"/>
      <c r="M887" s="9"/>
      <c r="N887" s="277"/>
      <c r="O887" s="277"/>
      <c r="P887" s="278"/>
      <c r="Q887" s="279">
        <v>46507</v>
      </c>
      <c r="R887" s="280"/>
      <c r="S887" s="277"/>
      <c r="T887" s="281"/>
      <c r="U887" s="9"/>
      <c r="V887" s="9"/>
      <c r="W887" s="9"/>
      <c r="X887" s="9"/>
      <c r="Y887" s="9"/>
      <c r="Z887" s="9"/>
      <c r="AA887" s="9"/>
      <c r="AB887" s="9"/>
      <c r="AC887" s="9"/>
      <c r="AD887" s="9"/>
      <c r="AE887" s="9"/>
      <c r="AF887" s="9"/>
      <c r="AG887" s="9"/>
      <c r="AH887" s="9"/>
      <c r="AI887" s="282"/>
      <c r="AJ887" s="31" t="s">
        <v>915</v>
      </c>
      <c r="AK887" s="275"/>
      <c r="AL887" s="280"/>
    </row>
    <row r="888" spans="1:38" ht="30" x14ac:dyDescent="0.25">
      <c r="A888" s="31" t="s">
        <v>787</v>
      </c>
      <c r="B888" s="275" t="s">
        <v>949</v>
      </c>
      <c r="C888" s="9" t="s">
        <v>1233</v>
      </c>
      <c r="D888" s="9"/>
      <c r="E888" s="276"/>
      <c r="F888" s="9"/>
      <c r="G888" s="9"/>
      <c r="H888" s="9"/>
      <c r="I888" s="9"/>
      <c r="J888" s="9"/>
      <c r="K888" s="9"/>
      <c r="L888" s="275"/>
      <c r="M888" s="9"/>
      <c r="N888" s="277"/>
      <c r="O888" s="277"/>
      <c r="P888" s="278"/>
      <c r="Q888" s="279">
        <v>46446</v>
      </c>
      <c r="R888" s="280"/>
      <c r="S888" s="277"/>
      <c r="T888" s="281"/>
      <c r="U888" s="9"/>
      <c r="V888" s="9"/>
      <c r="W888" s="9"/>
      <c r="X888" s="9"/>
      <c r="Y888" s="9"/>
      <c r="Z888" s="9"/>
      <c r="AA888" s="9"/>
      <c r="AB888" s="9"/>
      <c r="AC888" s="9"/>
      <c r="AD888" s="9"/>
      <c r="AE888" s="9"/>
      <c r="AF888" s="9"/>
      <c r="AG888" s="9"/>
      <c r="AH888" s="9"/>
      <c r="AI888" s="282"/>
      <c r="AJ888" s="31" t="s">
        <v>915</v>
      </c>
      <c r="AK888" s="275"/>
      <c r="AL888" s="280"/>
    </row>
    <row r="889" spans="1:38" x14ac:dyDescent="0.25">
      <c r="A889" s="31" t="s">
        <v>1809</v>
      </c>
      <c r="B889" s="275" t="s">
        <v>321</v>
      </c>
      <c r="C889" s="9" t="s">
        <v>2044</v>
      </c>
      <c r="D889" s="9" t="s">
        <v>15</v>
      </c>
      <c r="E889" s="276"/>
      <c r="F889" s="9"/>
      <c r="G889" s="9"/>
      <c r="H889" s="9">
        <v>20</v>
      </c>
      <c r="I889" s="9"/>
      <c r="J889" s="9"/>
      <c r="K889" s="9">
        <v>1</v>
      </c>
      <c r="L889" s="275"/>
      <c r="M889" s="9"/>
      <c r="N889" s="277"/>
      <c r="O889" s="277"/>
      <c r="P889" s="278">
        <v>23</v>
      </c>
      <c r="Q889" s="279" t="s">
        <v>4</v>
      </c>
      <c r="R889" s="280"/>
      <c r="S889" s="277"/>
      <c r="T889" s="281">
        <v>2</v>
      </c>
      <c r="U889" s="9">
        <v>2</v>
      </c>
      <c r="V889" s="9"/>
      <c r="W889" s="9"/>
      <c r="X889" s="9"/>
      <c r="Y889" s="9"/>
      <c r="Z889" s="9"/>
      <c r="AA889" s="9"/>
      <c r="AB889" s="9"/>
      <c r="AC889" s="9"/>
      <c r="AD889" s="9"/>
      <c r="AE889" s="9"/>
      <c r="AF889" s="9"/>
      <c r="AG889" s="9"/>
      <c r="AH889" s="9"/>
      <c r="AI889" s="282"/>
      <c r="AJ889" s="31" t="s">
        <v>2113</v>
      </c>
      <c r="AK889" s="275" t="s">
        <v>820</v>
      </c>
      <c r="AL889" s="280" t="s">
        <v>2063</v>
      </c>
    </row>
    <row r="890" spans="1:38" ht="45" x14ac:dyDescent="0.25">
      <c r="A890" s="31" t="s">
        <v>788</v>
      </c>
      <c r="B890" s="275" t="s">
        <v>963</v>
      </c>
      <c r="C890" s="9" t="s">
        <v>1234</v>
      </c>
      <c r="D890" s="9"/>
      <c r="E890" s="276"/>
      <c r="F890" s="9"/>
      <c r="G890" s="9"/>
      <c r="H890" s="9"/>
      <c r="I890" s="9"/>
      <c r="J890" s="9"/>
      <c r="K890" s="9"/>
      <c r="L890" s="275"/>
      <c r="M890" s="9"/>
      <c r="N890" s="277"/>
      <c r="O890" s="277"/>
      <c r="P890" s="278"/>
      <c r="Q890" s="279">
        <v>45961</v>
      </c>
      <c r="R890" s="280"/>
      <c r="S890" s="277"/>
      <c r="T890" s="281"/>
      <c r="U890" s="9"/>
      <c r="V890" s="9"/>
      <c r="W890" s="9"/>
      <c r="X890" s="9"/>
      <c r="Y890" s="9"/>
      <c r="Z890" s="9"/>
      <c r="AA890" s="9"/>
      <c r="AB890" s="9"/>
      <c r="AC890" s="9"/>
      <c r="AD890" s="9"/>
      <c r="AE890" s="9"/>
      <c r="AF890" s="9"/>
      <c r="AG890" s="9"/>
      <c r="AH890" s="9"/>
      <c r="AI890" s="282"/>
      <c r="AJ890" s="31" t="s">
        <v>837</v>
      </c>
      <c r="AK890" s="275"/>
      <c r="AL890" s="280"/>
    </row>
    <row r="891" spans="1:38" ht="45" x14ac:dyDescent="0.25">
      <c r="A891" s="31" t="s">
        <v>789</v>
      </c>
      <c r="B891" s="275" t="s">
        <v>946</v>
      </c>
      <c r="C891" s="9" t="s">
        <v>1235</v>
      </c>
      <c r="D891" s="9"/>
      <c r="E891" s="276"/>
      <c r="F891" s="9"/>
      <c r="G891" s="9"/>
      <c r="H891" s="9"/>
      <c r="I891" s="9"/>
      <c r="J891" s="9"/>
      <c r="K891" s="9"/>
      <c r="L891" s="275"/>
      <c r="M891" s="9"/>
      <c r="N891" s="277"/>
      <c r="O891" s="277"/>
      <c r="P891" s="278"/>
      <c r="Q891" s="279">
        <v>46310</v>
      </c>
      <c r="R891" s="280" t="s">
        <v>265</v>
      </c>
      <c r="S891" s="277"/>
      <c r="T891" s="281"/>
      <c r="U891" s="9"/>
      <c r="V891" s="9"/>
      <c r="W891" s="9"/>
      <c r="X891" s="9"/>
      <c r="Y891" s="9"/>
      <c r="Z891" s="9"/>
      <c r="AA891" s="9"/>
      <c r="AB891" s="9"/>
      <c r="AC891" s="9"/>
      <c r="AD891" s="9"/>
      <c r="AE891" s="9"/>
      <c r="AF891" s="9"/>
      <c r="AG891" s="9"/>
      <c r="AH891" s="9"/>
      <c r="AI891" s="282"/>
      <c r="AJ891" s="31" t="s">
        <v>797</v>
      </c>
      <c r="AK891" s="275"/>
      <c r="AL891" s="280"/>
    </row>
    <row r="892" spans="1:38" ht="45" x14ac:dyDescent="0.25">
      <c r="A892" s="31" t="s">
        <v>790</v>
      </c>
      <c r="B892" s="275" t="s">
        <v>946</v>
      </c>
      <c r="C892" s="9" t="s">
        <v>1236</v>
      </c>
      <c r="D892" s="9"/>
      <c r="E892" s="276"/>
      <c r="F892" s="9"/>
      <c r="G892" s="9"/>
      <c r="H892" s="9"/>
      <c r="I892" s="9"/>
      <c r="J892" s="9"/>
      <c r="K892" s="9"/>
      <c r="L892" s="275"/>
      <c r="M892" s="9"/>
      <c r="N892" s="277"/>
      <c r="O892" s="277"/>
      <c r="P892" s="278"/>
      <c r="Q892" s="279">
        <v>46310</v>
      </c>
      <c r="R892" s="280" t="s">
        <v>265</v>
      </c>
      <c r="S892" s="277"/>
      <c r="T892" s="281"/>
      <c r="U892" s="9"/>
      <c r="V892" s="9"/>
      <c r="W892" s="9"/>
      <c r="X892" s="9"/>
      <c r="Y892" s="9"/>
      <c r="Z892" s="9"/>
      <c r="AA892" s="9"/>
      <c r="AB892" s="9"/>
      <c r="AC892" s="9"/>
      <c r="AD892" s="9"/>
      <c r="AE892" s="9"/>
      <c r="AF892" s="9"/>
      <c r="AG892" s="9"/>
      <c r="AH892" s="9"/>
      <c r="AI892" s="282"/>
      <c r="AJ892" s="31" t="s">
        <v>909</v>
      </c>
      <c r="AK892" s="275"/>
      <c r="AL892" s="280"/>
    </row>
    <row r="893" spans="1:38" x14ac:dyDescent="0.25">
      <c r="A893" s="31" t="s">
        <v>1391</v>
      </c>
      <c r="B893" s="275" t="s">
        <v>310</v>
      </c>
      <c r="C893" s="9" t="s">
        <v>1523</v>
      </c>
      <c r="D893" s="9" t="s">
        <v>16</v>
      </c>
      <c r="E893" s="276"/>
      <c r="F893" s="9"/>
      <c r="G893" s="9"/>
      <c r="H893" s="9"/>
      <c r="I893" s="9"/>
      <c r="J893" s="9"/>
      <c r="K893" s="9">
        <v>1</v>
      </c>
      <c r="L893" s="275"/>
      <c r="M893" s="9"/>
      <c r="N893" s="277"/>
      <c r="O893" s="277"/>
      <c r="P893" s="278">
        <v>21</v>
      </c>
      <c r="Q893" s="279" t="s">
        <v>4</v>
      </c>
      <c r="R893" s="280"/>
      <c r="S893" s="277"/>
      <c r="T893" s="281">
        <v>1</v>
      </c>
      <c r="U893" s="9"/>
      <c r="V893" s="9"/>
      <c r="W893" s="9"/>
      <c r="X893" s="9"/>
      <c r="Y893" s="9"/>
      <c r="Z893" s="9"/>
      <c r="AA893" s="9"/>
      <c r="AB893" s="9"/>
      <c r="AC893" s="9"/>
      <c r="AD893" s="9"/>
      <c r="AE893" s="9"/>
      <c r="AF893" s="9"/>
      <c r="AG893" s="9"/>
      <c r="AH893" s="9"/>
      <c r="AI893" s="282"/>
      <c r="AJ893" s="31" t="s">
        <v>1566</v>
      </c>
      <c r="AK893" s="275"/>
      <c r="AL893" s="280"/>
    </row>
    <row r="894" spans="1:38" ht="75" x14ac:dyDescent="0.25">
      <c r="A894" s="31" t="s">
        <v>536</v>
      </c>
      <c r="B894" s="275" t="s">
        <v>313</v>
      </c>
      <c r="C894" s="9" t="s">
        <v>537</v>
      </c>
      <c r="D894" s="9"/>
      <c r="E894" s="276"/>
      <c r="F894" s="9"/>
      <c r="G894" s="9"/>
      <c r="H894" s="9"/>
      <c r="I894" s="9"/>
      <c r="J894" s="9"/>
      <c r="K894" s="9"/>
      <c r="L894" s="275"/>
      <c r="M894" s="9"/>
      <c r="N894" s="277"/>
      <c r="O894" s="277"/>
      <c r="P894" s="278"/>
      <c r="Q894" s="279">
        <v>45695</v>
      </c>
      <c r="R894" s="280"/>
      <c r="S894" s="277"/>
      <c r="T894" s="281"/>
      <c r="U894" s="9"/>
      <c r="V894" s="9"/>
      <c r="W894" s="9"/>
      <c r="X894" s="9"/>
      <c r="Y894" s="9"/>
      <c r="Z894" s="9"/>
      <c r="AA894" s="9"/>
      <c r="AB894" s="9"/>
      <c r="AC894" s="9"/>
      <c r="AD894" s="9"/>
      <c r="AE894" s="9"/>
      <c r="AF894" s="9"/>
      <c r="AG894" s="9"/>
      <c r="AH894" s="9"/>
      <c r="AI894" s="282"/>
      <c r="AJ894" s="31" t="s">
        <v>942</v>
      </c>
      <c r="AK894" s="275"/>
      <c r="AL894" s="280"/>
    </row>
    <row r="895" spans="1:38" x14ac:dyDescent="0.25">
      <c r="A895" s="31" t="s">
        <v>1392</v>
      </c>
      <c r="B895" s="275" t="s">
        <v>280</v>
      </c>
      <c r="C895" s="9" t="s">
        <v>1524</v>
      </c>
      <c r="D895" s="9" t="s">
        <v>16</v>
      </c>
      <c r="E895" s="276"/>
      <c r="F895" s="9"/>
      <c r="G895" s="9"/>
      <c r="H895" s="9"/>
      <c r="I895" s="9"/>
      <c r="J895" s="9"/>
      <c r="K895" s="9"/>
      <c r="L895" s="275"/>
      <c r="M895" s="9"/>
      <c r="N895" s="277"/>
      <c r="O895" s="277"/>
      <c r="P895" s="278">
        <v>3</v>
      </c>
      <c r="Q895" s="279" t="s">
        <v>4</v>
      </c>
      <c r="R895" s="280"/>
      <c r="S895" s="277"/>
      <c r="T895" s="281">
        <v>1</v>
      </c>
      <c r="U895" s="9">
        <v>1</v>
      </c>
      <c r="V895" s="9"/>
      <c r="W895" s="9"/>
      <c r="X895" s="9"/>
      <c r="Y895" s="9"/>
      <c r="Z895" s="9"/>
      <c r="AA895" s="9"/>
      <c r="AB895" s="9"/>
      <c r="AC895" s="9"/>
      <c r="AD895" s="9"/>
      <c r="AE895" s="9"/>
      <c r="AF895" s="9"/>
      <c r="AG895" s="9"/>
      <c r="AH895" s="9"/>
      <c r="AI895" s="282"/>
      <c r="AJ895" s="31" t="s">
        <v>1528</v>
      </c>
      <c r="AK895" s="275" t="s">
        <v>1529</v>
      </c>
      <c r="AL895" s="280" t="s">
        <v>1551</v>
      </c>
    </row>
    <row r="896" spans="1:38" x14ac:dyDescent="0.25">
      <c r="A896" s="31" t="s">
        <v>1810</v>
      </c>
      <c r="B896" s="275" t="s">
        <v>379</v>
      </c>
      <c r="C896" s="9" t="s">
        <v>2046</v>
      </c>
      <c r="D896" s="9" t="s">
        <v>15</v>
      </c>
      <c r="E896" s="276"/>
      <c r="F896" s="9"/>
      <c r="G896" s="9" t="s">
        <v>19</v>
      </c>
      <c r="H896" s="9">
        <v>20</v>
      </c>
      <c r="I896" s="9"/>
      <c r="J896" s="9"/>
      <c r="K896" s="9">
        <v>1</v>
      </c>
      <c r="L896" s="275"/>
      <c r="M896" s="9"/>
      <c r="N896" s="277"/>
      <c r="O896" s="277"/>
      <c r="P896" s="278">
        <v>5</v>
      </c>
      <c r="Q896" s="279" t="s">
        <v>4</v>
      </c>
      <c r="R896" s="280" t="s">
        <v>3</v>
      </c>
      <c r="S896" s="277"/>
      <c r="T896" s="281"/>
      <c r="U896" s="9"/>
      <c r="V896" s="9">
        <v>2</v>
      </c>
      <c r="W896" s="9"/>
      <c r="X896" s="9"/>
      <c r="Y896" s="9"/>
      <c r="Z896" s="9"/>
      <c r="AA896" s="9"/>
      <c r="AB896" s="9"/>
      <c r="AC896" s="9"/>
      <c r="AD896" s="9"/>
      <c r="AE896" s="9"/>
      <c r="AF896" s="9"/>
      <c r="AG896" s="9"/>
      <c r="AH896" s="9"/>
      <c r="AI896" s="282"/>
      <c r="AJ896" s="31" t="s">
        <v>2114</v>
      </c>
      <c r="AK896" s="275"/>
      <c r="AL896" s="280"/>
    </row>
    <row r="897" spans="1:38" x14ac:dyDescent="0.25">
      <c r="A897" s="31" t="s">
        <v>1811</v>
      </c>
      <c r="B897" s="275" t="s">
        <v>280</v>
      </c>
      <c r="C897" s="9" t="s">
        <v>2047</v>
      </c>
      <c r="D897" s="9" t="s">
        <v>15</v>
      </c>
      <c r="E897" s="276"/>
      <c r="F897" s="9"/>
      <c r="G897" s="9" t="s">
        <v>19</v>
      </c>
      <c r="H897" s="9">
        <v>6</v>
      </c>
      <c r="I897" s="9"/>
      <c r="J897" s="9"/>
      <c r="K897" s="9">
        <v>1</v>
      </c>
      <c r="L897" s="275"/>
      <c r="M897" s="9"/>
      <c r="N897" s="277"/>
      <c r="O897" s="277"/>
      <c r="P897" s="278">
        <v>3</v>
      </c>
      <c r="Q897" s="279" t="s">
        <v>4</v>
      </c>
      <c r="R897" s="280" t="s">
        <v>3</v>
      </c>
      <c r="S897" s="277"/>
      <c r="T897" s="281"/>
      <c r="U897" s="9"/>
      <c r="V897" s="9">
        <v>2</v>
      </c>
      <c r="W897" s="9"/>
      <c r="X897" s="9"/>
      <c r="Y897" s="9"/>
      <c r="Z897" s="9"/>
      <c r="AA897" s="9"/>
      <c r="AB897" s="9"/>
      <c r="AC897" s="9"/>
      <c r="AD897" s="9"/>
      <c r="AE897" s="9"/>
      <c r="AF897" s="9"/>
      <c r="AG897" s="9"/>
      <c r="AH897" s="9"/>
      <c r="AI897" s="282"/>
      <c r="AJ897" s="31" t="s">
        <v>2114</v>
      </c>
      <c r="AK897" s="275"/>
      <c r="AL897" s="280"/>
    </row>
    <row r="898" spans="1:38" x14ac:dyDescent="0.25">
      <c r="A898" s="31" t="s">
        <v>2351</v>
      </c>
      <c r="B898" s="275" t="s">
        <v>345</v>
      </c>
      <c r="C898" s="9" t="s">
        <v>2045</v>
      </c>
      <c r="D898" s="9" t="s">
        <v>15</v>
      </c>
      <c r="E898" s="276"/>
      <c r="F898" s="9"/>
      <c r="G898" s="9" t="s">
        <v>19</v>
      </c>
      <c r="H898" s="9">
        <v>20</v>
      </c>
      <c r="I898" s="9"/>
      <c r="J898" s="9"/>
      <c r="K898" s="9">
        <v>1</v>
      </c>
      <c r="L898" s="275"/>
      <c r="M898" s="9"/>
      <c r="N898" s="277"/>
      <c r="O898" s="277"/>
      <c r="P898" s="278">
        <v>5</v>
      </c>
      <c r="Q898" s="279" t="s">
        <v>4</v>
      </c>
      <c r="R898" s="280" t="s">
        <v>3</v>
      </c>
      <c r="S898" s="277"/>
      <c r="T898" s="281"/>
      <c r="U898" s="9"/>
      <c r="V898" s="9">
        <v>2</v>
      </c>
      <c r="W898" s="9"/>
      <c r="X898" s="9"/>
      <c r="Y898" s="9"/>
      <c r="Z898" s="9"/>
      <c r="AA898" s="9"/>
      <c r="AB898" s="9"/>
      <c r="AC898" s="9"/>
      <c r="AD898" s="9"/>
      <c r="AE898" s="9"/>
      <c r="AF898" s="9"/>
      <c r="AG898" s="9"/>
      <c r="AH898" s="9"/>
      <c r="AI898" s="282"/>
      <c r="AJ898" s="31" t="s">
        <v>2114</v>
      </c>
      <c r="AK898" s="275"/>
      <c r="AL898" s="280"/>
    </row>
    <row r="899" spans="1:38" ht="30" x14ac:dyDescent="0.25">
      <c r="A899" s="31" t="s">
        <v>538</v>
      </c>
      <c r="B899" s="275" t="s">
        <v>331</v>
      </c>
      <c r="C899" s="9" t="s">
        <v>539</v>
      </c>
      <c r="D899" s="9"/>
      <c r="E899" s="276"/>
      <c r="F899" s="9"/>
      <c r="G899" s="9"/>
      <c r="H899" s="9"/>
      <c r="I899" s="9"/>
      <c r="J899" s="9"/>
      <c r="K899" s="9"/>
      <c r="L899" s="275"/>
      <c r="M899" s="9"/>
      <c r="N899" s="277"/>
      <c r="O899" s="277"/>
      <c r="P899" s="278"/>
      <c r="Q899" s="279">
        <v>46081</v>
      </c>
      <c r="R899" s="280"/>
      <c r="S899" s="277"/>
      <c r="T899" s="281"/>
      <c r="U899" s="9"/>
      <c r="V899" s="9"/>
      <c r="W899" s="9"/>
      <c r="X899" s="9"/>
      <c r="Y899" s="9"/>
      <c r="Z899" s="9"/>
      <c r="AA899" s="9"/>
      <c r="AB899" s="9"/>
      <c r="AC899" s="9"/>
      <c r="AD899" s="9"/>
      <c r="AE899" s="9"/>
      <c r="AF899" s="9"/>
      <c r="AG899" s="9"/>
      <c r="AH899" s="9"/>
      <c r="AI899" s="282"/>
      <c r="AJ899" s="31" t="s">
        <v>943</v>
      </c>
      <c r="AK899" s="275"/>
      <c r="AL899" s="280"/>
    </row>
    <row r="900" spans="1:38" ht="45" x14ac:dyDescent="0.25">
      <c r="A900" s="31" t="s">
        <v>540</v>
      </c>
      <c r="B900" s="275" t="s">
        <v>286</v>
      </c>
      <c r="C900" s="9" t="s">
        <v>541</v>
      </c>
      <c r="D900" s="9"/>
      <c r="E900" s="276"/>
      <c r="F900" s="9"/>
      <c r="G900" s="9"/>
      <c r="H900" s="9"/>
      <c r="I900" s="9"/>
      <c r="J900" s="9"/>
      <c r="K900" s="9"/>
      <c r="L900" s="275"/>
      <c r="M900" s="9"/>
      <c r="N900" s="277"/>
      <c r="O900" s="277"/>
      <c r="P900" s="278"/>
      <c r="Q900" s="279">
        <v>45839</v>
      </c>
      <c r="R900" s="280"/>
      <c r="S900" s="277"/>
      <c r="T900" s="281"/>
      <c r="U900" s="9"/>
      <c r="V900" s="9"/>
      <c r="W900" s="9"/>
      <c r="X900" s="9"/>
      <c r="Y900" s="9"/>
      <c r="Z900" s="9"/>
      <c r="AA900" s="9"/>
      <c r="AB900" s="9"/>
      <c r="AC900" s="9"/>
      <c r="AD900" s="9"/>
      <c r="AE900" s="9"/>
      <c r="AF900" s="9"/>
      <c r="AG900" s="9"/>
      <c r="AH900" s="9"/>
      <c r="AI900" s="282"/>
      <c r="AJ900" s="31" t="s">
        <v>944</v>
      </c>
      <c r="AK900" s="275"/>
      <c r="AL900" s="280"/>
    </row>
    <row r="901" spans="1:38" ht="30" x14ac:dyDescent="0.25">
      <c r="A901" s="31" t="s">
        <v>1393</v>
      </c>
      <c r="B901" s="275" t="s">
        <v>321</v>
      </c>
      <c r="C901" s="9" t="s">
        <v>1525</v>
      </c>
      <c r="D901" s="9" t="s">
        <v>16</v>
      </c>
      <c r="E901" s="276"/>
      <c r="F901" s="9"/>
      <c r="G901" s="9"/>
      <c r="H901" s="9"/>
      <c r="I901" s="9"/>
      <c r="J901" s="9"/>
      <c r="K901" s="9"/>
      <c r="L901" s="275"/>
      <c r="M901" s="9"/>
      <c r="N901" s="277"/>
      <c r="O901" s="277"/>
      <c r="P901" s="278">
        <v>55</v>
      </c>
      <c r="Q901" s="279" t="s">
        <v>4</v>
      </c>
      <c r="R901" s="280"/>
      <c r="S901" s="277"/>
      <c r="T901" s="281"/>
      <c r="U901" s="9"/>
      <c r="V901" s="9"/>
      <c r="W901" s="9">
        <v>1</v>
      </c>
      <c r="X901" s="9"/>
      <c r="Y901" s="9"/>
      <c r="Z901" s="9"/>
      <c r="AA901" s="9"/>
      <c r="AB901" s="9"/>
      <c r="AC901" s="9"/>
      <c r="AD901" s="9"/>
      <c r="AE901" s="9"/>
      <c r="AF901" s="9"/>
      <c r="AG901" s="9"/>
      <c r="AH901" s="9"/>
      <c r="AI901" s="282"/>
      <c r="AJ901" s="31" t="s">
        <v>1532</v>
      </c>
      <c r="AK901" s="275"/>
      <c r="AL901" s="280"/>
    </row>
    <row r="902" spans="1:38" ht="45" x14ac:dyDescent="0.25">
      <c r="A902" s="31" t="s">
        <v>791</v>
      </c>
      <c r="B902" s="275" t="s">
        <v>299</v>
      </c>
      <c r="C902" s="9" t="s">
        <v>1237</v>
      </c>
      <c r="D902" s="9"/>
      <c r="E902" s="276"/>
      <c r="F902" s="9"/>
      <c r="G902" s="9"/>
      <c r="H902" s="9"/>
      <c r="I902" s="9"/>
      <c r="J902" s="9"/>
      <c r="K902" s="9"/>
      <c r="L902" s="275"/>
      <c r="M902" s="9"/>
      <c r="N902" s="277"/>
      <c r="O902" s="277"/>
      <c r="P902" s="278"/>
      <c r="Q902" s="279">
        <v>46326</v>
      </c>
      <c r="R902" s="280"/>
      <c r="S902" s="277"/>
      <c r="T902" s="281"/>
      <c r="U902" s="9"/>
      <c r="V902" s="9"/>
      <c r="W902" s="9"/>
      <c r="X902" s="9"/>
      <c r="Y902" s="9"/>
      <c r="Z902" s="9"/>
      <c r="AA902" s="9"/>
      <c r="AB902" s="9"/>
      <c r="AC902" s="9"/>
      <c r="AD902" s="9"/>
      <c r="AE902" s="9"/>
      <c r="AF902" s="9"/>
      <c r="AG902" s="9"/>
      <c r="AH902" s="9"/>
      <c r="AI902" s="282"/>
      <c r="AJ902" s="31" t="s">
        <v>846</v>
      </c>
      <c r="AK902" s="275"/>
      <c r="AL902" s="280"/>
    </row>
    <row r="903" spans="1:38" ht="45" x14ac:dyDescent="0.25">
      <c r="A903" s="31" t="s">
        <v>792</v>
      </c>
      <c r="B903" s="275" t="s">
        <v>331</v>
      </c>
      <c r="C903" s="9" t="s">
        <v>1238</v>
      </c>
      <c r="D903" s="9"/>
      <c r="E903" s="276"/>
      <c r="F903" s="9"/>
      <c r="G903" s="9"/>
      <c r="H903" s="9"/>
      <c r="I903" s="9"/>
      <c r="J903" s="9"/>
      <c r="K903" s="9"/>
      <c r="L903" s="275"/>
      <c r="M903" s="9"/>
      <c r="N903" s="277"/>
      <c r="O903" s="277"/>
      <c r="P903" s="278"/>
      <c r="Q903" s="279">
        <v>46326</v>
      </c>
      <c r="R903" s="280" t="s">
        <v>265</v>
      </c>
      <c r="S903" s="277"/>
      <c r="T903" s="281"/>
      <c r="U903" s="9"/>
      <c r="V903" s="9"/>
      <c r="W903" s="9"/>
      <c r="X903" s="9"/>
      <c r="Y903" s="9"/>
      <c r="Z903" s="9"/>
      <c r="AA903" s="9"/>
      <c r="AB903" s="9"/>
      <c r="AC903" s="9"/>
      <c r="AD903" s="9"/>
      <c r="AE903" s="9"/>
      <c r="AF903" s="9"/>
      <c r="AG903" s="9"/>
      <c r="AH903" s="9"/>
      <c r="AI903" s="282"/>
      <c r="AJ903" s="31" t="s">
        <v>916</v>
      </c>
      <c r="AK903" s="275"/>
      <c r="AL903" s="280"/>
    </row>
    <row r="904" spans="1:38" ht="45" x14ac:dyDescent="0.25">
      <c r="A904" s="31" t="s">
        <v>793</v>
      </c>
      <c r="B904" s="275" t="s">
        <v>960</v>
      </c>
      <c r="C904" s="9" t="s">
        <v>1239</v>
      </c>
      <c r="D904" s="9"/>
      <c r="E904" s="276"/>
      <c r="F904" s="9"/>
      <c r="G904" s="9"/>
      <c r="H904" s="9"/>
      <c r="I904" s="9"/>
      <c r="J904" s="9"/>
      <c r="K904" s="9"/>
      <c r="L904" s="275"/>
      <c r="M904" s="9"/>
      <c r="N904" s="277"/>
      <c r="O904" s="277"/>
      <c r="P904" s="278"/>
      <c r="Q904" s="279">
        <v>46326</v>
      </c>
      <c r="R904" s="280" t="s">
        <v>265</v>
      </c>
      <c r="S904" s="277"/>
      <c r="T904" s="281"/>
      <c r="U904" s="9"/>
      <c r="V904" s="9"/>
      <c r="W904" s="9"/>
      <c r="X904" s="9"/>
      <c r="Y904" s="9"/>
      <c r="Z904" s="9"/>
      <c r="AA904" s="9"/>
      <c r="AB904" s="9"/>
      <c r="AC904" s="9"/>
      <c r="AD904" s="9"/>
      <c r="AE904" s="9"/>
      <c r="AF904" s="9"/>
      <c r="AG904" s="9"/>
      <c r="AH904" s="9"/>
      <c r="AI904" s="282"/>
      <c r="AJ904" s="31" t="s">
        <v>892</v>
      </c>
      <c r="AK904" s="275"/>
      <c r="AL904" s="280"/>
    </row>
    <row r="905" spans="1:38" ht="30" x14ac:dyDescent="0.25">
      <c r="A905" s="31" t="s">
        <v>2236</v>
      </c>
      <c r="B905" s="275" t="s">
        <v>280</v>
      </c>
      <c r="C905" s="9" t="s">
        <v>2324</v>
      </c>
      <c r="D905" s="9" t="s">
        <v>17</v>
      </c>
      <c r="E905" s="276"/>
      <c r="F905" s="9"/>
      <c r="G905" s="9"/>
      <c r="H905" s="9"/>
      <c r="I905" s="9"/>
      <c r="J905" s="9"/>
      <c r="K905" s="9"/>
      <c r="L905" s="275"/>
      <c r="M905" s="9"/>
      <c r="N905" s="277"/>
      <c r="O905" s="277"/>
      <c r="P905" s="278">
        <v>0</v>
      </c>
      <c r="Q905" s="279" t="s">
        <v>4</v>
      </c>
      <c r="R905" s="280"/>
      <c r="S905" s="277"/>
      <c r="T905" s="281"/>
      <c r="U905" s="9"/>
      <c r="V905" s="9"/>
      <c r="W905" s="9"/>
      <c r="X905" s="9"/>
      <c r="Y905" s="9"/>
      <c r="Z905" s="9"/>
      <c r="AA905" s="9"/>
      <c r="AB905" s="9"/>
      <c r="AC905" s="9"/>
      <c r="AD905" s="9"/>
      <c r="AE905" s="9"/>
      <c r="AF905" s="9"/>
      <c r="AG905" s="9">
        <v>1</v>
      </c>
      <c r="AH905" s="9"/>
      <c r="AI905" s="282"/>
      <c r="AJ905" s="31" t="s">
        <v>2345</v>
      </c>
      <c r="AK905" s="275"/>
      <c r="AL905" s="280"/>
    </row>
    <row r="906" spans="1:38" x14ac:dyDescent="0.25">
      <c r="A906" s="31" t="s">
        <v>1812</v>
      </c>
      <c r="B906" s="275" t="s">
        <v>280</v>
      </c>
      <c r="C906" s="9" t="s">
        <v>2048</v>
      </c>
      <c r="D906" s="9" t="s">
        <v>15</v>
      </c>
      <c r="E906" s="276"/>
      <c r="F906" s="9"/>
      <c r="G906" s="9"/>
      <c r="H906" s="9"/>
      <c r="I906" s="9"/>
      <c r="J906" s="9"/>
      <c r="K906" s="9"/>
      <c r="L906" s="275"/>
      <c r="M906" s="9"/>
      <c r="N906" s="277"/>
      <c r="O906" s="277"/>
      <c r="P906" s="278">
        <v>0</v>
      </c>
      <c r="Q906" s="279" t="s">
        <v>4</v>
      </c>
      <c r="R906" s="280"/>
      <c r="S906" s="277"/>
      <c r="T906" s="281"/>
      <c r="U906" s="9"/>
      <c r="V906" s="9">
        <v>2</v>
      </c>
      <c r="W906" s="9">
        <v>2</v>
      </c>
      <c r="X906" s="9"/>
      <c r="Y906" s="9">
        <v>2</v>
      </c>
      <c r="Z906" s="9"/>
      <c r="AA906" s="9">
        <v>2</v>
      </c>
      <c r="AB906" s="9">
        <v>2</v>
      </c>
      <c r="AC906" s="9"/>
      <c r="AD906" s="9">
        <v>2</v>
      </c>
      <c r="AE906" s="9"/>
      <c r="AF906" s="9"/>
      <c r="AG906" s="9">
        <v>2</v>
      </c>
      <c r="AH906" s="9"/>
      <c r="AI906" s="282"/>
      <c r="AJ906" s="31" t="s">
        <v>2081</v>
      </c>
      <c r="AK906" s="275"/>
      <c r="AL906" s="280"/>
    </row>
    <row r="907" spans="1:38" ht="45" x14ac:dyDescent="0.25">
      <c r="A907" s="31" t="s">
        <v>1813</v>
      </c>
      <c r="B907" s="275" t="s">
        <v>273</v>
      </c>
      <c r="C907" s="9" t="s">
        <v>2049</v>
      </c>
      <c r="D907" s="9" t="s">
        <v>15</v>
      </c>
      <c r="E907" s="276"/>
      <c r="F907" s="9"/>
      <c r="G907" s="9" t="s">
        <v>19</v>
      </c>
      <c r="H907" s="9"/>
      <c r="I907" s="9">
        <v>6</v>
      </c>
      <c r="J907" s="9">
        <v>3</v>
      </c>
      <c r="K907" s="9"/>
      <c r="L907" s="275" t="s">
        <v>2056</v>
      </c>
      <c r="M907" s="9"/>
      <c r="N907" s="277"/>
      <c r="O907" s="277"/>
      <c r="P907" s="278">
        <v>4</v>
      </c>
      <c r="Q907" s="279" t="s">
        <v>4</v>
      </c>
      <c r="R907" s="280"/>
      <c r="S907" s="277"/>
      <c r="T907" s="281"/>
      <c r="U907" s="9"/>
      <c r="V907" s="9">
        <v>2</v>
      </c>
      <c r="W907" s="9"/>
      <c r="X907" s="9"/>
      <c r="Y907" s="9">
        <v>2</v>
      </c>
      <c r="Z907" s="9"/>
      <c r="AA907" s="9"/>
      <c r="AB907" s="9"/>
      <c r="AC907" s="9"/>
      <c r="AD907" s="9"/>
      <c r="AE907" s="9"/>
      <c r="AF907" s="9"/>
      <c r="AG907" s="9"/>
      <c r="AH907" s="9"/>
      <c r="AI907" s="282"/>
      <c r="AJ907" s="31" t="s">
        <v>2097</v>
      </c>
      <c r="AK907" s="275" t="s">
        <v>2098</v>
      </c>
      <c r="AL907" s="280"/>
    </row>
    <row r="908" spans="1:38" x14ac:dyDescent="0.25">
      <c r="A908" s="31" t="s">
        <v>794</v>
      </c>
      <c r="B908" s="275" t="s">
        <v>321</v>
      </c>
      <c r="C908" s="9" t="s">
        <v>1240</v>
      </c>
      <c r="D908" s="9" t="s">
        <v>15</v>
      </c>
      <c r="E908" s="276"/>
      <c r="F908" s="9"/>
      <c r="G908" s="9"/>
      <c r="H908" s="9"/>
      <c r="I908" s="9"/>
      <c r="J908" s="9"/>
      <c r="K908" s="9">
        <v>1</v>
      </c>
      <c r="L908" s="275"/>
      <c r="M908" s="9"/>
      <c r="N908" s="277"/>
      <c r="O908" s="277"/>
      <c r="P908" s="278">
        <v>4</v>
      </c>
      <c r="Q908" s="279">
        <v>46204</v>
      </c>
      <c r="R908" s="280"/>
      <c r="S908" s="277"/>
      <c r="T908" s="281">
        <v>2</v>
      </c>
      <c r="U908" s="9">
        <v>2</v>
      </c>
      <c r="V908" s="9"/>
      <c r="W908" s="9">
        <v>2</v>
      </c>
      <c r="X908" s="9"/>
      <c r="Y908" s="9"/>
      <c r="Z908" s="9"/>
      <c r="AA908" s="9"/>
      <c r="AB908" s="9"/>
      <c r="AC908" s="9"/>
      <c r="AD908" s="9"/>
      <c r="AE908" s="9"/>
      <c r="AF908" s="9"/>
      <c r="AG908" s="9"/>
      <c r="AH908" s="9"/>
      <c r="AI908" s="282"/>
      <c r="AJ908" s="31" t="s">
        <v>2073</v>
      </c>
      <c r="AK908" s="275"/>
      <c r="AL908" s="280"/>
    </row>
    <row r="909" spans="1:38" x14ac:dyDescent="0.25">
      <c r="A909" s="31" t="s">
        <v>1394</v>
      </c>
      <c r="B909" s="275" t="s">
        <v>280</v>
      </c>
      <c r="C909" s="9" t="s">
        <v>1526</v>
      </c>
      <c r="D909" s="9" t="s">
        <v>16</v>
      </c>
      <c r="E909" s="276"/>
      <c r="F909" s="9"/>
      <c r="G909" s="9"/>
      <c r="H909" s="9">
        <v>20</v>
      </c>
      <c r="I909" s="9"/>
      <c r="J909" s="9"/>
      <c r="K909" s="9">
        <v>4</v>
      </c>
      <c r="L909" s="275"/>
      <c r="M909" s="9"/>
      <c r="N909" s="277"/>
      <c r="O909" s="277"/>
      <c r="P909" s="278">
        <v>6</v>
      </c>
      <c r="Q909" s="279" t="s">
        <v>4</v>
      </c>
      <c r="R909" s="280"/>
      <c r="S909" s="277"/>
      <c r="T909" s="281"/>
      <c r="U909" s="9"/>
      <c r="V909" s="9"/>
      <c r="W909" s="9">
        <v>1</v>
      </c>
      <c r="X909" s="9"/>
      <c r="Y909" s="9"/>
      <c r="Z909" s="9"/>
      <c r="AA909" s="9"/>
      <c r="AB909" s="9"/>
      <c r="AC909" s="9"/>
      <c r="AD909" s="9"/>
      <c r="AE909" s="9"/>
      <c r="AF909" s="9"/>
      <c r="AG909" s="9"/>
      <c r="AH909" s="9"/>
      <c r="AI909" s="282"/>
      <c r="AJ909" s="31" t="s">
        <v>1550</v>
      </c>
      <c r="AK909" s="275"/>
      <c r="AL909" s="280"/>
    </row>
    <row r="910" spans="1:38" ht="30" x14ac:dyDescent="0.25">
      <c r="A910" s="31" t="s">
        <v>2237</v>
      </c>
      <c r="B910" s="275" t="s">
        <v>280</v>
      </c>
      <c r="C910" s="9" t="s">
        <v>2325</v>
      </c>
      <c r="D910" s="9" t="s">
        <v>17</v>
      </c>
      <c r="E910" s="276"/>
      <c r="F910" s="9"/>
      <c r="G910" s="9"/>
      <c r="H910" s="9"/>
      <c r="I910" s="9"/>
      <c r="J910" s="9"/>
      <c r="K910" s="9"/>
      <c r="L910" s="275"/>
      <c r="M910" s="9"/>
      <c r="N910" s="277"/>
      <c r="O910" s="277"/>
      <c r="P910" s="278">
        <v>6</v>
      </c>
      <c r="Q910" s="279" t="s">
        <v>4</v>
      </c>
      <c r="R910" s="280"/>
      <c r="S910" s="277"/>
      <c r="T910" s="281"/>
      <c r="U910" s="9"/>
      <c r="V910" s="9"/>
      <c r="W910" s="9">
        <v>2</v>
      </c>
      <c r="X910" s="9"/>
      <c r="Y910" s="9"/>
      <c r="Z910" s="9"/>
      <c r="AA910" s="9"/>
      <c r="AB910" s="9"/>
      <c r="AC910" s="9"/>
      <c r="AD910" s="9"/>
      <c r="AE910" s="9"/>
      <c r="AF910" s="9"/>
      <c r="AG910" s="9"/>
      <c r="AH910" s="9"/>
      <c r="AI910" s="282"/>
      <c r="AJ910" s="31" t="s">
        <v>880</v>
      </c>
      <c r="AK910" s="275"/>
      <c r="AL910" s="280"/>
    </row>
    <row r="911" spans="1:38" ht="45" x14ac:dyDescent="0.25">
      <c r="A911" s="31" t="s">
        <v>795</v>
      </c>
      <c r="B911" s="275" t="s">
        <v>299</v>
      </c>
      <c r="C911" s="9" t="s">
        <v>1241</v>
      </c>
      <c r="D911" s="9"/>
      <c r="E911" s="276"/>
      <c r="F911" s="9"/>
      <c r="G911" s="9"/>
      <c r="H911" s="9"/>
      <c r="I911" s="9"/>
      <c r="J911" s="9"/>
      <c r="K911" s="9"/>
      <c r="L911" s="275"/>
      <c r="M911" s="9"/>
      <c r="N911" s="277"/>
      <c r="O911" s="277"/>
      <c r="P911" s="278"/>
      <c r="Q911" s="279">
        <v>46388</v>
      </c>
      <c r="R911" s="280"/>
      <c r="S911" s="277"/>
      <c r="T911" s="281"/>
      <c r="U911" s="9"/>
      <c r="V911" s="9"/>
      <c r="W911" s="9"/>
      <c r="X911" s="9"/>
      <c r="Y911" s="9"/>
      <c r="Z911" s="9"/>
      <c r="AA911" s="9"/>
      <c r="AB911" s="9"/>
      <c r="AC911" s="9"/>
      <c r="AD911" s="9"/>
      <c r="AE911" s="9"/>
      <c r="AF911" s="9"/>
      <c r="AG911" s="9"/>
      <c r="AH911" s="9"/>
      <c r="AI911" s="282"/>
      <c r="AJ911" s="31" t="s">
        <v>945</v>
      </c>
      <c r="AK911" s="275"/>
      <c r="AL911" s="280"/>
    </row>
    <row r="912" spans="1:38" ht="45" x14ac:dyDescent="0.25">
      <c r="A912" s="31" t="s">
        <v>796</v>
      </c>
      <c r="B912" s="275" t="s">
        <v>946</v>
      </c>
      <c r="C912" s="9" t="s">
        <v>1242</v>
      </c>
      <c r="D912" s="9"/>
      <c r="E912" s="276"/>
      <c r="F912" s="9"/>
      <c r="G912" s="9"/>
      <c r="H912" s="9"/>
      <c r="I912" s="9"/>
      <c r="J912" s="9"/>
      <c r="K912" s="9"/>
      <c r="L912" s="275"/>
      <c r="M912" s="9"/>
      <c r="N912" s="277"/>
      <c r="O912" s="277"/>
      <c r="P912" s="278"/>
      <c r="Q912" s="279">
        <v>46310</v>
      </c>
      <c r="R912" s="280" t="s">
        <v>265</v>
      </c>
      <c r="S912" s="277"/>
      <c r="T912" s="281"/>
      <c r="U912" s="9"/>
      <c r="V912" s="9"/>
      <c r="W912" s="9"/>
      <c r="X912" s="9"/>
      <c r="Y912" s="9"/>
      <c r="Z912" s="9"/>
      <c r="AA912" s="9"/>
      <c r="AB912" s="9"/>
      <c r="AC912" s="9"/>
      <c r="AD912" s="9"/>
      <c r="AE912" s="9"/>
      <c r="AF912" s="9"/>
      <c r="AG912" s="9"/>
      <c r="AH912" s="9"/>
      <c r="AI912" s="282"/>
      <c r="AJ912" s="31" t="s">
        <v>797</v>
      </c>
      <c r="AK912" s="275"/>
      <c r="AL912" s="280"/>
    </row>
    <row r="913" spans="1:38" ht="45" x14ac:dyDescent="0.25">
      <c r="A913" s="31" t="s">
        <v>1814</v>
      </c>
      <c r="B913" s="275" t="s">
        <v>273</v>
      </c>
      <c r="C913" s="9" t="s">
        <v>2050</v>
      </c>
      <c r="D913" s="9" t="s">
        <v>15</v>
      </c>
      <c r="E913" s="276"/>
      <c r="F913" s="9"/>
      <c r="G913" s="9"/>
      <c r="H913" s="9">
        <v>20</v>
      </c>
      <c r="I913" s="9"/>
      <c r="J913" s="9">
        <v>3</v>
      </c>
      <c r="K913" s="9">
        <v>1</v>
      </c>
      <c r="L913" s="275"/>
      <c r="M913" s="9"/>
      <c r="N913" s="277"/>
      <c r="O913" s="277"/>
      <c r="P913" s="278">
        <v>5</v>
      </c>
      <c r="Q913" s="279" t="s">
        <v>4</v>
      </c>
      <c r="R913" s="280" t="s">
        <v>265</v>
      </c>
      <c r="S913" s="277"/>
      <c r="T913" s="281">
        <v>2</v>
      </c>
      <c r="U913" s="9">
        <v>2</v>
      </c>
      <c r="V913" s="9"/>
      <c r="W913" s="9"/>
      <c r="X913" s="9">
        <v>2</v>
      </c>
      <c r="Y913" s="9"/>
      <c r="Z913" s="9">
        <v>2</v>
      </c>
      <c r="AA913" s="9"/>
      <c r="AB913" s="9"/>
      <c r="AC913" s="9"/>
      <c r="AD913" s="9"/>
      <c r="AE913" s="9"/>
      <c r="AF913" s="9"/>
      <c r="AG913" s="9"/>
      <c r="AH913" s="9">
        <v>2</v>
      </c>
      <c r="AI913" s="282"/>
      <c r="AJ913" s="31" t="s">
        <v>797</v>
      </c>
      <c r="AK913" s="275"/>
      <c r="AL913" s="280"/>
    </row>
    <row r="914" spans="1:38" ht="45" x14ac:dyDescent="0.25">
      <c r="A914" s="31" t="s">
        <v>1815</v>
      </c>
      <c r="B914" s="275" t="s">
        <v>307</v>
      </c>
      <c r="C914" s="9" t="s">
        <v>2051</v>
      </c>
      <c r="D914" s="9" t="s">
        <v>15</v>
      </c>
      <c r="E914" s="276"/>
      <c r="F914" s="9"/>
      <c r="G914" s="9"/>
      <c r="H914" s="9">
        <v>20</v>
      </c>
      <c r="I914" s="9"/>
      <c r="J914" s="9">
        <v>3</v>
      </c>
      <c r="K914" s="9">
        <v>1</v>
      </c>
      <c r="L914" s="275"/>
      <c r="M914" s="9"/>
      <c r="N914" s="277"/>
      <c r="O914" s="277"/>
      <c r="P914" s="278">
        <v>5</v>
      </c>
      <c r="Q914" s="279" t="s">
        <v>4</v>
      </c>
      <c r="R914" s="280" t="s">
        <v>265</v>
      </c>
      <c r="S914" s="277"/>
      <c r="T914" s="281">
        <v>2</v>
      </c>
      <c r="U914" s="9">
        <v>2</v>
      </c>
      <c r="V914" s="9"/>
      <c r="W914" s="9"/>
      <c r="X914" s="9">
        <v>2</v>
      </c>
      <c r="Y914" s="9"/>
      <c r="Z914" s="9">
        <v>2</v>
      </c>
      <c r="AA914" s="9"/>
      <c r="AB914" s="9"/>
      <c r="AC914" s="9"/>
      <c r="AD914" s="9"/>
      <c r="AE914" s="9"/>
      <c r="AF914" s="9"/>
      <c r="AG914" s="9"/>
      <c r="AH914" s="9">
        <v>2</v>
      </c>
      <c r="AI914" s="282"/>
      <c r="AJ914" s="31" t="s">
        <v>797</v>
      </c>
      <c r="AK914" s="275"/>
      <c r="AL914" s="280"/>
    </row>
    <row r="915" spans="1:38" x14ac:dyDescent="0.25">
      <c r="A915" s="31"/>
      <c r="B915" s="275"/>
      <c r="C915" s="9"/>
      <c r="D915" s="9"/>
      <c r="E915" s="276"/>
      <c r="F915" s="9"/>
      <c r="G915" s="9"/>
      <c r="H915" s="9"/>
      <c r="I915" s="9"/>
      <c r="J915" s="9"/>
      <c r="K915" s="9"/>
      <c r="L915" s="275"/>
      <c r="M915" s="9"/>
      <c r="N915" s="277"/>
      <c r="O915" s="277"/>
      <c r="P915" s="278"/>
      <c r="Q915" s="279"/>
      <c r="R915" s="280"/>
      <c r="S915" s="277"/>
      <c r="T915" s="281"/>
      <c r="U915" s="9"/>
      <c r="V915" s="9"/>
      <c r="W915" s="9"/>
      <c r="X915" s="9"/>
      <c r="Y915" s="9"/>
      <c r="Z915" s="9"/>
      <c r="AA915" s="9"/>
      <c r="AB915" s="9"/>
      <c r="AC915" s="9"/>
      <c r="AD915" s="9"/>
      <c r="AE915" s="9"/>
      <c r="AF915" s="9"/>
      <c r="AG915" s="9"/>
      <c r="AH915" s="9"/>
      <c r="AI915" s="282"/>
      <c r="AJ915" s="31"/>
      <c r="AK915" s="275"/>
      <c r="AL915" s="280"/>
    </row>
    <row r="916" spans="1:38" x14ac:dyDescent="0.25">
      <c r="A916" s="31"/>
      <c r="B916" s="275"/>
      <c r="C916" s="9"/>
      <c r="D916" s="9"/>
      <c r="E916" s="276"/>
      <c r="F916" s="9"/>
      <c r="G916" s="9"/>
      <c r="H916" s="9"/>
      <c r="I916" s="9"/>
      <c r="J916" s="9"/>
      <c r="K916" s="9"/>
      <c r="L916" s="275"/>
      <c r="M916" s="9"/>
      <c r="N916" s="277"/>
      <c r="O916" s="277"/>
      <c r="P916" s="278"/>
      <c r="Q916" s="279"/>
      <c r="R916" s="280"/>
      <c r="S916" s="277"/>
      <c r="T916" s="281"/>
      <c r="U916" s="9"/>
      <c r="V916" s="9"/>
      <c r="W916" s="9"/>
      <c r="X916" s="9"/>
      <c r="Y916" s="9"/>
      <c r="Z916" s="9"/>
      <c r="AA916" s="9"/>
      <c r="AB916" s="9"/>
      <c r="AC916" s="9"/>
      <c r="AD916" s="9"/>
      <c r="AE916" s="9"/>
      <c r="AF916" s="9"/>
      <c r="AG916" s="9"/>
      <c r="AH916" s="9"/>
      <c r="AI916" s="282"/>
      <c r="AJ916" s="31"/>
      <c r="AK916" s="275"/>
      <c r="AL916" s="280"/>
    </row>
    <row r="917" spans="1:38" x14ac:dyDescent="0.25">
      <c r="A917" s="31"/>
      <c r="B917" s="275"/>
      <c r="C917" s="9"/>
      <c r="D917" s="9"/>
      <c r="E917" s="276"/>
      <c r="F917" s="9"/>
      <c r="G917" s="9"/>
      <c r="H917" s="9"/>
      <c r="I917" s="9"/>
      <c r="J917" s="9"/>
      <c r="K917" s="9"/>
      <c r="L917" s="275"/>
      <c r="M917" s="9"/>
      <c r="N917" s="277"/>
      <c r="O917" s="277"/>
      <c r="P917" s="278"/>
      <c r="Q917" s="279"/>
      <c r="R917" s="280"/>
      <c r="S917" s="277"/>
      <c r="T917" s="281"/>
      <c r="U917" s="9"/>
      <c r="V917" s="9"/>
      <c r="W917" s="9"/>
      <c r="X917" s="9"/>
      <c r="Y917" s="9"/>
      <c r="Z917" s="9"/>
      <c r="AA917" s="9"/>
      <c r="AB917" s="9"/>
      <c r="AC917" s="9"/>
      <c r="AD917" s="9"/>
      <c r="AE917" s="9"/>
      <c r="AF917" s="9"/>
      <c r="AG917" s="9"/>
      <c r="AH917" s="9"/>
      <c r="AI917" s="282"/>
      <c r="AJ917" s="31"/>
      <c r="AK917" s="275"/>
      <c r="AL917" s="280"/>
    </row>
    <row r="918" spans="1:38" x14ac:dyDescent="0.25">
      <c r="A918" s="31"/>
      <c r="B918" s="275"/>
      <c r="C918" s="9"/>
      <c r="D918" s="9"/>
      <c r="E918" s="276"/>
      <c r="F918" s="9"/>
      <c r="G918" s="9"/>
      <c r="H918" s="9"/>
      <c r="I918" s="9"/>
      <c r="J918" s="9"/>
      <c r="K918" s="9"/>
      <c r="L918" s="275"/>
      <c r="M918" s="9"/>
      <c r="N918" s="277"/>
      <c r="O918" s="277"/>
      <c r="P918" s="278"/>
      <c r="Q918" s="279"/>
      <c r="R918" s="280"/>
      <c r="S918" s="277"/>
      <c r="T918" s="281"/>
      <c r="U918" s="9"/>
      <c r="V918" s="9"/>
      <c r="W918" s="9"/>
      <c r="X918" s="9"/>
      <c r="Y918" s="9"/>
      <c r="Z918" s="9"/>
      <c r="AA918" s="9"/>
      <c r="AB918" s="9"/>
      <c r="AC918" s="9"/>
      <c r="AD918" s="9"/>
      <c r="AE918" s="9"/>
      <c r="AF918" s="9"/>
      <c r="AG918" s="9"/>
      <c r="AH918" s="9"/>
      <c r="AI918" s="282"/>
      <c r="AJ918" s="31"/>
      <c r="AK918" s="275"/>
      <c r="AL918" s="280"/>
    </row>
    <row r="919" spans="1:38" x14ac:dyDescent="0.25">
      <c r="A919" s="31"/>
      <c r="B919" s="275"/>
      <c r="C919" s="9"/>
      <c r="D919" s="9"/>
      <c r="E919" s="276"/>
      <c r="F919" s="9"/>
      <c r="G919" s="9"/>
      <c r="H919" s="9"/>
      <c r="I919" s="9"/>
      <c r="J919" s="9"/>
      <c r="K919" s="9"/>
      <c r="L919" s="275"/>
      <c r="M919" s="9"/>
      <c r="N919" s="277"/>
      <c r="O919" s="277"/>
      <c r="P919" s="278"/>
      <c r="Q919" s="279"/>
      <c r="R919" s="280"/>
      <c r="S919" s="277"/>
      <c r="T919" s="281"/>
      <c r="U919" s="9"/>
      <c r="V919" s="9"/>
      <c r="W919" s="9"/>
      <c r="X919" s="9"/>
      <c r="Y919" s="9"/>
      <c r="Z919" s="9"/>
      <c r="AA919" s="9"/>
      <c r="AB919" s="9"/>
      <c r="AC919" s="9"/>
      <c r="AD919" s="9"/>
      <c r="AE919" s="9"/>
      <c r="AF919" s="9"/>
      <c r="AG919" s="9"/>
      <c r="AH919" s="9"/>
      <c r="AI919" s="282"/>
      <c r="AJ919" s="31"/>
      <c r="AK919" s="275"/>
      <c r="AL919" s="280"/>
    </row>
    <row r="920" spans="1:38" x14ac:dyDescent="0.25">
      <c r="A920" s="31"/>
      <c r="B920" s="275"/>
      <c r="C920" s="9"/>
      <c r="D920" s="9"/>
      <c r="E920" s="276"/>
      <c r="F920" s="9"/>
      <c r="G920" s="9"/>
      <c r="H920" s="9"/>
      <c r="I920" s="9"/>
      <c r="J920" s="9"/>
      <c r="K920" s="9"/>
      <c r="L920" s="275"/>
      <c r="M920" s="9"/>
      <c r="N920" s="277"/>
      <c r="O920" s="277"/>
      <c r="P920" s="278"/>
      <c r="Q920" s="279"/>
      <c r="R920" s="280"/>
      <c r="S920" s="277"/>
      <c r="T920" s="281"/>
      <c r="U920" s="9"/>
      <c r="V920" s="9"/>
      <c r="W920" s="9"/>
      <c r="X920" s="9"/>
      <c r="Y920" s="9"/>
      <c r="Z920" s="9"/>
      <c r="AA920" s="9"/>
      <c r="AB920" s="9"/>
      <c r="AC920" s="9"/>
      <c r="AD920" s="9"/>
      <c r="AE920" s="9"/>
      <c r="AF920" s="9"/>
      <c r="AG920" s="9"/>
      <c r="AH920" s="9"/>
      <c r="AI920" s="282"/>
      <c r="AJ920" s="31"/>
      <c r="AK920" s="275"/>
      <c r="AL920" s="280"/>
    </row>
    <row r="921" spans="1:38" x14ac:dyDescent="0.25">
      <c r="A921" s="31"/>
      <c r="B921" s="275"/>
      <c r="C921" s="9"/>
      <c r="D921" s="9"/>
      <c r="E921" s="276"/>
      <c r="F921" s="9"/>
      <c r="G921" s="9"/>
      <c r="H921" s="9"/>
      <c r="I921" s="9"/>
      <c r="J921" s="9"/>
      <c r="K921" s="9"/>
      <c r="L921" s="275"/>
      <c r="M921" s="9"/>
      <c r="N921" s="277"/>
      <c r="O921" s="277"/>
      <c r="P921" s="278"/>
      <c r="Q921" s="279"/>
      <c r="R921" s="280"/>
      <c r="S921" s="277"/>
      <c r="T921" s="281"/>
      <c r="U921" s="9"/>
      <c r="V921" s="9"/>
      <c r="W921" s="9"/>
      <c r="X921" s="9"/>
      <c r="Y921" s="9"/>
      <c r="Z921" s="9"/>
      <c r="AA921" s="9"/>
      <c r="AB921" s="9"/>
      <c r="AC921" s="9"/>
      <c r="AD921" s="9"/>
      <c r="AE921" s="9"/>
      <c r="AF921" s="9"/>
      <c r="AG921" s="9"/>
      <c r="AH921" s="9"/>
      <c r="AI921" s="282"/>
      <c r="AJ921" s="31"/>
      <c r="AK921" s="275"/>
      <c r="AL921" s="280"/>
    </row>
    <row r="922" spans="1:38" x14ac:dyDescent="0.25">
      <c r="A922" s="31"/>
      <c r="B922" s="275"/>
      <c r="C922" s="9"/>
      <c r="D922" s="9"/>
      <c r="E922" s="276"/>
      <c r="F922" s="9"/>
      <c r="G922" s="9"/>
      <c r="H922" s="9"/>
      <c r="I922" s="9"/>
      <c r="J922" s="9"/>
      <c r="K922" s="9"/>
      <c r="L922" s="275"/>
      <c r="M922" s="9"/>
      <c r="N922" s="277"/>
      <c r="O922" s="277"/>
      <c r="P922" s="278"/>
      <c r="Q922" s="279"/>
      <c r="R922" s="280"/>
      <c r="S922" s="277"/>
      <c r="T922" s="281"/>
      <c r="U922" s="9"/>
      <c r="V922" s="9"/>
      <c r="W922" s="9"/>
      <c r="X922" s="9"/>
      <c r="Y922" s="9"/>
      <c r="Z922" s="9"/>
      <c r="AA922" s="9"/>
      <c r="AB922" s="9"/>
      <c r="AC922" s="9"/>
      <c r="AD922" s="9"/>
      <c r="AE922" s="9"/>
      <c r="AF922" s="9"/>
      <c r="AG922" s="9"/>
      <c r="AH922" s="9"/>
      <c r="AI922" s="282"/>
      <c r="AJ922" s="31"/>
      <c r="AK922" s="275"/>
      <c r="AL922" s="280"/>
    </row>
    <row r="923" spans="1:38" x14ac:dyDescent="0.25">
      <c r="A923" s="31"/>
      <c r="B923" s="275"/>
      <c r="C923" s="9"/>
      <c r="D923" s="9"/>
      <c r="E923" s="276"/>
      <c r="F923" s="9"/>
      <c r="G923" s="9"/>
      <c r="H923" s="9"/>
      <c r="I923" s="9"/>
      <c r="J923" s="9"/>
      <c r="K923" s="9"/>
      <c r="L923" s="275"/>
      <c r="M923" s="9"/>
      <c r="N923" s="277"/>
      <c r="O923" s="277"/>
      <c r="P923" s="278"/>
      <c r="Q923" s="279"/>
      <c r="R923" s="280"/>
      <c r="S923" s="277"/>
      <c r="T923" s="281"/>
      <c r="U923" s="9"/>
      <c r="V923" s="9"/>
      <c r="W923" s="9"/>
      <c r="X923" s="9"/>
      <c r="Y923" s="9"/>
      <c r="Z923" s="9"/>
      <c r="AA923" s="9"/>
      <c r="AB923" s="9"/>
      <c r="AC923" s="9"/>
      <c r="AD923" s="9"/>
      <c r="AE923" s="9"/>
      <c r="AF923" s="9"/>
      <c r="AG923" s="9"/>
      <c r="AH923" s="9"/>
      <c r="AI923" s="282"/>
      <c r="AJ923" s="31"/>
      <c r="AK923" s="275"/>
      <c r="AL923" s="280"/>
    </row>
    <row r="924" spans="1:38" x14ac:dyDescent="0.25">
      <c r="A924" s="31"/>
      <c r="B924" s="275"/>
      <c r="C924" s="9"/>
      <c r="D924" s="9"/>
      <c r="E924" s="276"/>
      <c r="F924" s="9"/>
      <c r="G924" s="9"/>
      <c r="H924" s="9"/>
      <c r="I924" s="9"/>
      <c r="J924" s="9"/>
      <c r="K924" s="9"/>
      <c r="L924" s="275"/>
      <c r="M924" s="9"/>
      <c r="N924" s="277"/>
      <c r="O924" s="277"/>
      <c r="P924" s="278"/>
      <c r="Q924" s="279"/>
      <c r="R924" s="280"/>
      <c r="S924" s="277"/>
      <c r="T924" s="281"/>
      <c r="U924" s="9"/>
      <c r="V924" s="9"/>
      <c r="W924" s="9"/>
      <c r="X924" s="9"/>
      <c r="Y924" s="9"/>
      <c r="Z924" s="9"/>
      <c r="AA924" s="9"/>
      <c r="AB924" s="9"/>
      <c r="AC924" s="9"/>
      <c r="AD924" s="9"/>
      <c r="AE924" s="9"/>
      <c r="AF924" s="9"/>
      <c r="AG924" s="9"/>
      <c r="AH924" s="9"/>
      <c r="AI924" s="282"/>
      <c r="AJ924" s="31"/>
      <c r="AK924" s="275"/>
      <c r="AL924" s="280"/>
    </row>
    <row r="925" spans="1:38" x14ac:dyDescent="0.25">
      <c r="A925" s="31"/>
      <c r="B925" s="275"/>
      <c r="C925" s="9"/>
      <c r="D925" s="9"/>
      <c r="E925" s="276"/>
      <c r="F925" s="9"/>
      <c r="G925" s="9"/>
      <c r="H925" s="9"/>
      <c r="I925" s="9"/>
      <c r="J925" s="9"/>
      <c r="K925" s="9"/>
      <c r="L925" s="275"/>
      <c r="M925" s="9"/>
      <c r="N925" s="277"/>
      <c r="O925" s="277"/>
      <c r="P925" s="278"/>
      <c r="Q925" s="279"/>
      <c r="R925" s="280"/>
      <c r="S925" s="277"/>
      <c r="T925" s="281"/>
      <c r="U925" s="9"/>
      <c r="V925" s="9"/>
      <c r="W925" s="9"/>
      <c r="X925" s="9"/>
      <c r="Y925" s="9"/>
      <c r="Z925" s="9"/>
      <c r="AA925" s="9"/>
      <c r="AB925" s="9"/>
      <c r="AC925" s="9"/>
      <c r="AD925" s="9"/>
      <c r="AE925" s="9"/>
      <c r="AF925" s="9"/>
      <c r="AG925" s="9"/>
      <c r="AH925" s="9"/>
      <c r="AI925" s="282"/>
      <c r="AJ925" s="31"/>
      <c r="AK925" s="275"/>
      <c r="AL925" s="280"/>
    </row>
    <row r="926" spans="1:38" x14ac:dyDescent="0.25">
      <c r="A926" s="31"/>
      <c r="B926" s="275"/>
      <c r="C926" s="9"/>
      <c r="D926" s="9"/>
      <c r="E926" s="276"/>
      <c r="F926" s="9"/>
      <c r="G926" s="9"/>
      <c r="H926" s="9"/>
      <c r="I926" s="9"/>
      <c r="J926" s="9"/>
      <c r="K926" s="9"/>
      <c r="L926" s="275"/>
      <c r="M926" s="9"/>
      <c r="N926" s="277"/>
      <c r="O926" s="277"/>
      <c r="P926" s="278"/>
      <c r="Q926" s="279"/>
      <c r="R926" s="280"/>
      <c r="S926" s="277"/>
      <c r="T926" s="281"/>
      <c r="U926" s="9"/>
      <c r="V926" s="9"/>
      <c r="W926" s="9"/>
      <c r="X926" s="9"/>
      <c r="Y926" s="9"/>
      <c r="Z926" s="9"/>
      <c r="AA926" s="9"/>
      <c r="AB926" s="9"/>
      <c r="AC926" s="9"/>
      <c r="AD926" s="9"/>
      <c r="AE926" s="9"/>
      <c r="AF926" s="9"/>
      <c r="AG926" s="9"/>
      <c r="AH926" s="9"/>
      <c r="AI926" s="282"/>
      <c r="AJ926" s="31"/>
      <c r="AK926" s="275"/>
      <c r="AL926" s="280"/>
    </row>
    <row r="927" spans="1:38" x14ac:dyDescent="0.25">
      <c r="A927" s="31"/>
      <c r="B927" s="275"/>
      <c r="C927" s="9"/>
      <c r="D927" s="9"/>
      <c r="E927" s="276"/>
      <c r="F927" s="9"/>
      <c r="G927" s="9"/>
      <c r="H927" s="9"/>
      <c r="I927" s="9"/>
      <c r="J927" s="9"/>
      <c r="K927" s="9"/>
      <c r="L927" s="275"/>
      <c r="M927" s="9"/>
      <c r="N927" s="277"/>
      <c r="O927" s="277"/>
      <c r="P927" s="278"/>
      <c r="Q927" s="279"/>
      <c r="R927" s="280"/>
      <c r="S927" s="277"/>
      <c r="T927" s="281"/>
      <c r="U927" s="9"/>
      <c r="V927" s="9"/>
      <c r="W927" s="9"/>
      <c r="X927" s="9"/>
      <c r="Y927" s="9"/>
      <c r="Z927" s="9"/>
      <c r="AA927" s="9"/>
      <c r="AB927" s="9"/>
      <c r="AC927" s="9"/>
      <c r="AD927" s="9"/>
      <c r="AE927" s="9"/>
      <c r="AF927" s="9"/>
      <c r="AG927" s="9"/>
      <c r="AH927" s="9"/>
      <c r="AI927" s="282"/>
      <c r="AJ927" s="31"/>
      <c r="AK927" s="275"/>
      <c r="AL927" s="280"/>
    </row>
    <row r="928" spans="1:38" x14ac:dyDescent="0.25">
      <c r="A928" s="31"/>
      <c r="B928" s="275"/>
      <c r="C928" s="9"/>
      <c r="D928" s="9"/>
      <c r="E928" s="276"/>
      <c r="F928" s="9"/>
      <c r="G928" s="9"/>
      <c r="H928" s="9"/>
      <c r="I928" s="9"/>
      <c r="J928" s="9"/>
      <c r="K928" s="9"/>
      <c r="L928" s="275"/>
      <c r="M928" s="9"/>
      <c r="N928" s="277"/>
      <c r="O928" s="277"/>
      <c r="P928" s="278"/>
      <c r="Q928" s="279"/>
      <c r="R928" s="280"/>
      <c r="S928" s="277"/>
      <c r="T928" s="281"/>
      <c r="U928" s="9"/>
      <c r="V928" s="9"/>
      <c r="W928" s="9"/>
      <c r="X928" s="9"/>
      <c r="Y928" s="9"/>
      <c r="Z928" s="9"/>
      <c r="AA928" s="9"/>
      <c r="AB928" s="9"/>
      <c r="AC928" s="9"/>
      <c r="AD928" s="9"/>
      <c r="AE928" s="9"/>
      <c r="AF928" s="9"/>
      <c r="AG928" s="9"/>
      <c r="AH928" s="9"/>
      <c r="AI928" s="282"/>
      <c r="AJ928" s="31"/>
      <c r="AK928" s="275"/>
      <c r="AL928" s="280"/>
    </row>
    <row r="929" spans="1:38" x14ac:dyDescent="0.25">
      <c r="A929" s="31"/>
      <c r="B929" s="275"/>
      <c r="C929" s="9"/>
      <c r="D929" s="9"/>
      <c r="E929" s="276"/>
      <c r="F929" s="9"/>
      <c r="G929" s="9"/>
      <c r="H929" s="9"/>
      <c r="I929" s="9"/>
      <c r="J929" s="9"/>
      <c r="K929" s="9"/>
      <c r="L929" s="275"/>
      <c r="M929" s="9"/>
      <c r="N929" s="277"/>
      <c r="O929" s="277"/>
      <c r="P929" s="278"/>
      <c r="Q929" s="279"/>
      <c r="R929" s="280"/>
      <c r="S929" s="277"/>
      <c r="T929" s="281"/>
      <c r="U929" s="9"/>
      <c r="V929" s="9"/>
      <c r="W929" s="9"/>
      <c r="X929" s="9"/>
      <c r="Y929" s="9"/>
      <c r="Z929" s="9"/>
      <c r="AA929" s="9"/>
      <c r="AB929" s="9"/>
      <c r="AC929" s="9"/>
      <c r="AD929" s="9"/>
      <c r="AE929" s="9"/>
      <c r="AF929" s="9"/>
      <c r="AG929" s="9"/>
      <c r="AH929" s="9"/>
      <c r="AI929" s="282"/>
      <c r="AJ929" s="31"/>
      <c r="AK929" s="275"/>
      <c r="AL929" s="280"/>
    </row>
    <row r="930" spans="1:38" x14ac:dyDescent="0.25">
      <c r="A930" s="31"/>
      <c r="B930" s="275"/>
      <c r="C930" s="9"/>
      <c r="D930" s="9"/>
      <c r="E930" s="276"/>
      <c r="F930" s="9"/>
      <c r="G930" s="9"/>
      <c r="H930" s="9"/>
      <c r="I930" s="9"/>
      <c r="J930" s="9"/>
      <c r="K930" s="9"/>
      <c r="L930" s="275"/>
      <c r="M930" s="9"/>
      <c r="N930" s="277"/>
      <c r="O930" s="277"/>
      <c r="P930" s="278"/>
      <c r="Q930" s="279"/>
      <c r="R930" s="280"/>
      <c r="S930" s="277"/>
      <c r="T930" s="281"/>
      <c r="U930" s="9"/>
      <c r="V930" s="9"/>
      <c r="W930" s="9"/>
      <c r="X930" s="9"/>
      <c r="Y930" s="9"/>
      <c r="Z930" s="9"/>
      <c r="AA930" s="9"/>
      <c r="AB930" s="9"/>
      <c r="AC930" s="9"/>
      <c r="AD930" s="9"/>
      <c r="AE930" s="9"/>
      <c r="AF930" s="9"/>
      <c r="AG930" s="9"/>
      <c r="AH930" s="9"/>
      <c r="AI930" s="282"/>
      <c r="AJ930" s="31"/>
      <c r="AK930" s="275"/>
      <c r="AL930" s="280"/>
    </row>
    <row r="931" spans="1:38" x14ac:dyDescent="0.25">
      <c r="A931" s="31"/>
      <c r="B931" s="275"/>
      <c r="C931" s="9"/>
      <c r="D931" s="9"/>
      <c r="E931" s="276"/>
      <c r="F931" s="9"/>
      <c r="G931" s="9"/>
      <c r="H931" s="9"/>
      <c r="I931" s="9"/>
      <c r="J931" s="9"/>
      <c r="K931" s="9"/>
      <c r="L931" s="275"/>
      <c r="M931" s="9"/>
      <c r="N931" s="277"/>
      <c r="O931" s="277"/>
      <c r="P931" s="278"/>
      <c r="Q931" s="279"/>
      <c r="R931" s="280"/>
      <c r="S931" s="277"/>
      <c r="T931" s="281"/>
      <c r="U931" s="9"/>
      <c r="V931" s="9"/>
      <c r="W931" s="9"/>
      <c r="X931" s="9"/>
      <c r="Y931" s="9"/>
      <c r="Z931" s="9"/>
      <c r="AA931" s="9"/>
      <c r="AB931" s="9"/>
      <c r="AC931" s="9"/>
      <c r="AD931" s="9"/>
      <c r="AE931" s="9"/>
      <c r="AF931" s="9"/>
      <c r="AG931" s="9"/>
      <c r="AH931" s="9"/>
      <c r="AI931" s="282"/>
      <c r="AJ931" s="31"/>
      <c r="AK931" s="275"/>
      <c r="AL931" s="280"/>
    </row>
    <row r="932" spans="1:38" x14ac:dyDescent="0.25">
      <c r="A932" s="31"/>
      <c r="B932" s="275"/>
      <c r="C932" s="9"/>
      <c r="D932" s="9"/>
      <c r="E932" s="276"/>
      <c r="F932" s="9"/>
      <c r="G932" s="9"/>
      <c r="H932" s="9"/>
      <c r="I932" s="9"/>
      <c r="J932" s="9"/>
      <c r="K932" s="9"/>
      <c r="L932" s="275"/>
      <c r="M932" s="9"/>
      <c r="N932" s="277"/>
      <c r="O932" s="277"/>
      <c r="P932" s="278"/>
      <c r="Q932" s="279"/>
      <c r="R932" s="280"/>
      <c r="S932" s="277"/>
      <c r="T932" s="281"/>
      <c r="U932" s="9"/>
      <c r="V932" s="9"/>
      <c r="W932" s="9"/>
      <c r="X932" s="9"/>
      <c r="Y932" s="9"/>
      <c r="Z932" s="9"/>
      <c r="AA932" s="9"/>
      <c r="AB932" s="9"/>
      <c r="AC932" s="9"/>
      <c r="AD932" s="9"/>
      <c r="AE932" s="9"/>
      <c r="AF932" s="9"/>
      <c r="AG932" s="9"/>
      <c r="AH932" s="9"/>
      <c r="AI932" s="282"/>
      <c r="AJ932" s="31"/>
      <c r="AK932" s="275"/>
      <c r="AL932" s="280"/>
    </row>
    <row r="933" spans="1:38" ht="15.75" thickBot="1" x14ac:dyDescent="0.3">
      <c r="A933" s="32"/>
      <c r="B933" s="308"/>
      <c r="C933" s="309"/>
      <c r="D933" s="309"/>
      <c r="E933" s="310"/>
      <c r="F933" s="309"/>
      <c r="G933" s="309"/>
      <c r="H933" s="309"/>
      <c r="I933" s="309"/>
      <c r="J933" s="309"/>
      <c r="K933" s="309"/>
      <c r="L933" s="308"/>
      <c r="M933" s="309"/>
      <c r="N933" s="311"/>
      <c r="O933" s="311"/>
      <c r="P933" s="312"/>
      <c r="Q933" s="313"/>
      <c r="R933" s="314"/>
      <c r="S933" s="311"/>
      <c r="T933" s="317"/>
      <c r="U933" s="295"/>
      <c r="V933" s="295"/>
      <c r="W933" s="295"/>
      <c r="X933" s="295"/>
      <c r="Y933" s="295"/>
      <c r="Z933" s="295"/>
      <c r="AA933" s="295"/>
      <c r="AB933" s="295"/>
      <c r="AC933" s="295"/>
      <c r="AD933" s="295"/>
      <c r="AE933" s="295"/>
      <c r="AF933" s="295"/>
      <c r="AG933" s="295"/>
      <c r="AH933" s="295"/>
      <c r="AI933" s="316"/>
      <c r="AJ933" s="32"/>
      <c r="AK933" s="308"/>
      <c r="AL933" s="314"/>
    </row>
  </sheetData>
  <sheetProtection sheet="1" sort="0" autoFilter="0"/>
  <mergeCells count="1">
    <mergeCell ref="T2:AI2"/>
  </mergeCells>
  <conditionalFormatting sqref="A5:A933">
    <cfRule type="duplicateValues" dxfId="4" priority="2"/>
  </conditionalFormatting>
  <conditionalFormatting sqref="C4:C933">
    <cfRule type="duplicateValues" dxfId="3" priority="1"/>
  </conditionalFormatting>
  <conditionalFormatting sqref="T4:AL933">
    <cfRule type="cellIs" dxfId="2" priority="4" operator="equal">
      <formula>3</formula>
    </cfRule>
    <cfRule type="cellIs" dxfId="1" priority="5" operator="equal">
      <formula>2</formula>
    </cfRule>
    <cfRule type="cellIs" dxfId="0" priority="6" operator="equal">
      <formula>1</formula>
    </cfRule>
  </conditionalFormatting>
  <pageMargins left="0.7" right="0.7" top="0.75" bottom="0.75" header="0.3" footer="0.3"/>
  <pageSetup paperSize="9" orientation="portrait" horizontalDpi="0" verticalDpi="0" r:id="rId1"/>
  <legacyDrawing r:id="rId2"/>
  <tableParts count="1">
    <tablePart r:id="rId3"/>
  </tableParts>
  <extLst>
    <ext xmlns:x14="http://schemas.microsoft.com/office/spreadsheetml/2009/9/main" uri="{CCE6A557-97BC-4b89-ADB6-D9C93CAAB3DF}">
      <x14:dataValidations xmlns:xm="http://schemas.microsoft.com/office/excel/2006/main" count="10">
        <x14:dataValidation type="list" allowBlank="1" showInputMessage="1" showErrorMessage="1" xr:uid="{1757017C-8500-42D4-B507-65518089AE51}">
          <x14:formula1>
            <xm:f>Feuil4!$C$2:$C$8</xm:f>
          </x14:formula1>
          <xm:sqref>D4:D933</xm:sqref>
        </x14:dataValidation>
        <x14:dataValidation type="list" allowBlank="1" showInputMessage="1" showErrorMessage="1" xr:uid="{C51491FC-4521-4514-9F91-8AFD4C9BB88C}">
          <x14:formula1>
            <xm:f>Feuil4!$A$8:$A$9</xm:f>
          </x14:formula1>
          <xm:sqref>F4:F933</xm:sqref>
        </x14:dataValidation>
        <x14:dataValidation type="list" allowBlank="1" showInputMessage="1" showErrorMessage="1" xr:uid="{53B3E3BF-2D39-4BF1-981E-50A086303233}">
          <x14:formula1>
            <xm:f>Feuil4!$C$11:$C$12</xm:f>
          </x14:formula1>
          <xm:sqref>G4:G933</xm:sqref>
        </x14:dataValidation>
        <x14:dataValidation type="list" allowBlank="1" showInputMessage="1" showErrorMessage="1" xr:uid="{B7E8EF48-ADF5-419D-9151-95E755DDE692}">
          <x14:formula1>
            <xm:f>Feuil4!$A$16:$A$20</xm:f>
          </x14:formula1>
          <xm:sqref>H4:H933</xm:sqref>
        </x14:dataValidation>
        <x14:dataValidation type="list" allowBlank="1" showInputMessage="1" showErrorMessage="1" xr:uid="{3E9206A5-D254-48EE-ABCB-CF9FACCF8653}">
          <x14:formula1>
            <xm:f>Feuil4!$A$43:$A$46</xm:f>
          </x14:formula1>
          <xm:sqref>J4:J933</xm:sqref>
        </x14:dataValidation>
        <x14:dataValidation type="list" allowBlank="1" showInputMessage="1" showErrorMessage="1" xr:uid="{F9606C21-2A4D-4BDE-9155-FE32F1FCF26A}">
          <x14:formula1>
            <xm:f>Feuil4!$A$25:$A$29</xm:f>
          </x14:formula1>
          <xm:sqref>K4</xm:sqref>
        </x14:dataValidation>
        <x14:dataValidation type="list" allowBlank="1" showInputMessage="1" showErrorMessage="1" xr:uid="{64812147-8A8F-4F86-99B8-AB6AB1CCDC2D}">
          <x14:formula1>
            <xm:f>Feuil4!$A$2:$A$4</xm:f>
          </x14:formula1>
          <xm:sqref>M4:M933</xm:sqref>
        </x14:dataValidation>
        <x14:dataValidation type="list" allowBlank="1" showInputMessage="1" showErrorMessage="1" xr:uid="{6871FF7E-AEF2-4338-962E-AF6DD6C5B044}">
          <x14:formula1>
            <xm:f>Feuil4!$A$2:$A$3</xm:f>
          </x14:formula1>
          <xm:sqref>O4:O933</xm:sqref>
        </x14:dataValidation>
        <x14:dataValidation type="list" allowBlank="1" showInputMessage="1" showErrorMessage="1" xr:uid="{3B28F5F6-C367-446F-ABB4-F1879A8E64B0}">
          <x14:formula1>
            <xm:f>Feuil4!$A$33:$A$38</xm:f>
          </x14:formula1>
          <xm:sqref>I4:I933</xm:sqref>
        </x14:dataValidation>
        <x14:dataValidation type="list" allowBlank="1" showInputMessage="1" showErrorMessage="1" xr:uid="{AE335B38-0CBD-4F3A-A897-A2EA212DDB13}">
          <x14:formula1>
            <xm:f>Feuil4!$F$2:$F$6</xm:f>
          </x14:formula1>
          <xm:sqref>R4:R933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4CF4-81B8-4E36-97A6-5F8AD4C16EFD}">
  <dimension ref="A2:C96"/>
  <sheetViews>
    <sheetView workbookViewId="0">
      <selection activeCell="B14" sqref="B14"/>
    </sheetView>
  </sheetViews>
  <sheetFormatPr baseColWidth="10" defaultRowHeight="15" x14ac:dyDescent="0.25"/>
  <cols>
    <col min="1" max="1" width="71" customWidth="1"/>
    <col min="3" max="3" width="61.7109375" customWidth="1"/>
  </cols>
  <sheetData>
    <row r="2" spans="1:3" x14ac:dyDescent="0.25">
      <c r="A2" t="s">
        <v>94</v>
      </c>
      <c r="C2" s="9" t="s">
        <v>170</v>
      </c>
    </row>
    <row r="3" spans="1:3" x14ac:dyDescent="0.25">
      <c r="C3" s="37">
        <v>2025</v>
      </c>
    </row>
    <row r="4" spans="1:3" x14ac:dyDescent="0.25">
      <c r="A4" t="s">
        <v>95</v>
      </c>
      <c r="C4" s="33" t="s">
        <v>171</v>
      </c>
    </row>
    <row r="5" spans="1:3" x14ac:dyDescent="0.25">
      <c r="A5" t="s">
        <v>180</v>
      </c>
      <c r="C5" s="36" t="s">
        <v>180</v>
      </c>
    </row>
    <row r="6" spans="1:3" x14ac:dyDescent="0.25">
      <c r="A6" t="s">
        <v>181</v>
      </c>
      <c r="C6" s="36" t="s">
        <v>181</v>
      </c>
    </row>
    <row r="7" spans="1:3" x14ac:dyDescent="0.25">
      <c r="A7" t="s">
        <v>182</v>
      </c>
      <c r="C7" s="36" t="s">
        <v>182</v>
      </c>
    </row>
    <row r="8" spans="1:3" x14ac:dyDescent="0.25">
      <c r="A8" t="s">
        <v>183</v>
      </c>
      <c r="C8" s="36" t="s">
        <v>183</v>
      </c>
    </row>
    <row r="9" spans="1:3" x14ac:dyDescent="0.25">
      <c r="A9" t="s">
        <v>184</v>
      </c>
      <c r="C9" s="36" t="s">
        <v>184</v>
      </c>
    </row>
    <row r="10" spans="1:3" x14ac:dyDescent="0.25">
      <c r="A10" t="s">
        <v>185</v>
      </c>
      <c r="C10" s="36" t="s">
        <v>185</v>
      </c>
    </row>
    <row r="11" spans="1:3" x14ac:dyDescent="0.25">
      <c r="A11" t="s">
        <v>186</v>
      </c>
      <c r="C11" s="36" t="s">
        <v>186</v>
      </c>
    </row>
    <row r="12" spans="1:3" x14ac:dyDescent="0.25">
      <c r="A12" t="s">
        <v>187</v>
      </c>
      <c r="C12" s="36" t="s">
        <v>187</v>
      </c>
    </row>
    <row r="13" spans="1:3" x14ac:dyDescent="0.25">
      <c r="A13" t="s">
        <v>188</v>
      </c>
      <c r="C13" s="36" t="s">
        <v>188</v>
      </c>
    </row>
    <row r="14" spans="1:3" x14ac:dyDescent="0.25">
      <c r="A14" t="s">
        <v>189</v>
      </c>
      <c r="C14" s="36" t="s">
        <v>189</v>
      </c>
    </row>
    <row r="15" spans="1:3" x14ac:dyDescent="0.25">
      <c r="A15" t="s">
        <v>190</v>
      </c>
      <c r="C15" s="36" t="s">
        <v>190</v>
      </c>
    </row>
    <row r="16" spans="1:3" x14ac:dyDescent="0.25">
      <c r="A16" t="s">
        <v>191</v>
      </c>
      <c r="C16" s="36" t="s">
        <v>191</v>
      </c>
    </row>
    <row r="17" spans="1:3" x14ac:dyDescent="0.25">
      <c r="A17" t="s">
        <v>192</v>
      </c>
      <c r="C17" s="36" t="s">
        <v>192</v>
      </c>
    </row>
    <row r="18" spans="1:3" x14ac:dyDescent="0.25">
      <c r="A18" t="s">
        <v>193</v>
      </c>
      <c r="C18" s="36" t="s">
        <v>193</v>
      </c>
    </row>
    <row r="19" spans="1:3" x14ac:dyDescent="0.25">
      <c r="A19" t="s">
        <v>194</v>
      </c>
      <c r="C19" s="36" t="s">
        <v>194</v>
      </c>
    </row>
    <row r="20" spans="1:3" x14ac:dyDescent="0.25">
      <c r="A20" t="s">
        <v>195</v>
      </c>
      <c r="C20" s="36" t="s">
        <v>195</v>
      </c>
    </row>
    <row r="21" spans="1:3" x14ac:dyDescent="0.25">
      <c r="A21" t="s">
        <v>196</v>
      </c>
      <c r="C21" s="36" t="s">
        <v>196</v>
      </c>
    </row>
    <row r="22" spans="1:3" x14ac:dyDescent="0.25">
      <c r="A22" t="s">
        <v>197</v>
      </c>
      <c r="C22" s="36" t="s">
        <v>197</v>
      </c>
    </row>
    <row r="23" spans="1:3" x14ac:dyDescent="0.25">
      <c r="A23" t="s">
        <v>198</v>
      </c>
      <c r="C23" s="36" t="s">
        <v>198</v>
      </c>
    </row>
    <row r="24" spans="1:3" x14ac:dyDescent="0.25">
      <c r="A24" t="s">
        <v>199</v>
      </c>
      <c r="C24" s="36" t="s">
        <v>199</v>
      </c>
    </row>
    <row r="25" spans="1:3" x14ac:dyDescent="0.25">
      <c r="A25" t="s">
        <v>200</v>
      </c>
      <c r="C25" s="36" t="s">
        <v>200</v>
      </c>
    </row>
    <row r="26" spans="1:3" x14ac:dyDescent="0.25">
      <c r="A26" t="s">
        <v>201</v>
      </c>
      <c r="C26" s="36" t="s">
        <v>201</v>
      </c>
    </row>
    <row r="27" spans="1:3" x14ac:dyDescent="0.25">
      <c r="A27" t="s">
        <v>202</v>
      </c>
      <c r="C27" s="36" t="s">
        <v>202</v>
      </c>
    </row>
    <row r="28" spans="1:3" x14ac:dyDescent="0.25">
      <c r="A28" t="s">
        <v>203</v>
      </c>
      <c r="C28" s="36" t="s">
        <v>203</v>
      </c>
    </row>
    <row r="29" spans="1:3" x14ac:dyDescent="0.25">
      <c r="A29" t="s">
        <v>204</v>
      </c>
      <c r="C29" s="36" t="s">
        <v>204</v>
      </c>
    </row>
    <row r="30" spans="1:3" x14ac:dyDescent="0.25">
      <c r="A30" t="s">
        <v>205</v>
      </c>
      <c r="C30" s="36" t="s">
        <v>205</v>
      </c>
    </row>
    <row r="31" spans="1:3" x14ac:dyDescent="0.25">
      <c r="A31" t="s">
        <v>206</v>
      </c>
      <c r="C31" s="36" t="s">
        <v>206</v>
      </c>
    </row>
    <row r="32" spans="1:3" x14ac:dyDescent="0.25">
      <c r="A32" t="s">
        <v>207</v>
      </c>
      <c r="C32" s="36" t="s">
        <v>207</v>
      </c>
    </row>
    <row r="33" spans="1:3" x14ac:dyDescent="0.25">
      <c r="A33" t="s">
        <v>208</v>
      </c>
      <c r="C33" s="36" t="s">
        <v>208</v>
      </c>
    </row>
    <row r="34" spans="1:3" x14ac:dyDescent="0.25">
      <c r="A34" t="s">
        <v>209</v>
      </c>
      <c r="C34" s="36" t="s">
        <v>209</v>
      </c>
    </row>
    <row r="35" spans="1:3" x14ac:dyDescent="0.25">
      <c r="A35" t="s">
        <v>210</v>
      </c>
      <c r="C35" s="36" t="s">
        <v>210</v>
      </c>
    </row>
    <row r="36" spans="1:3" x14ac:dyDescent="0.25">
      <c r="A36" t="s">
        <v>211</v>
      </c>
      <c r="C36" s="36" t="s">
        <v>211</v>
      </c>
    </row>
    <row r="37" spans="1:3" x14ac:dyDescent="0.25">
      <c r="A37" t="s">
        <v>212</v>
      </c>
      <c r="C37" s="36" t="s">
        <v>212</v>
      </c>
    </row>
    <row r="38" spans="1:3" x14ac:dyDescent="0.25">
      <c r="A38" t="s">
        <v>213</v>
      </c>
      <c r="C38" s="36" t="s">
        <v>213</v>
      </c>
    </row>
    <row r="39" spans="1:3" x14ac:dyDescent="0.25">
      <c r="A39" t="s">
        <v>214</v>
      </c>
      <c r="C39" s="36" t="s">
        <v>214</v>
      </c>
    </row>
    <row r="40" spans="1:3" x14ac:dyDescent="0.25">
      <c r="A40" t="s">
        <v>215</v>
      </c>
      <c r="C40" s="36" t="s">
        <v>215</v>
      </c>
    </row>
    <row r="41" spans="1:3" x14ac:dyDescent="0.25">
      <c r="A41" t="s">
        <v>216</v>
      </c>
      <c r="C41" s="36" t="s">
        <v>216</v>
      </c>
    </row>
    <row r="42" spans="1:3" x14ac:dyDescent="0.25">
      <c r="A42" t="s">
        <v>217</v>
      </c>
      <c r="C42" s="36" t="s">
        <v>217</v>
      </c>
    </row>
    <row r="43" spans="1:3" x14ac:dyDescent="0.25">
      <c r="A43" t="s">
        <v>218</v>
      </c>
      <c r="C43" s="36" t="s">
        <v>218</v>
      </c>
    </row>
    <row r="44" spans="1:3" x14ac:dyDescent="0.25">
      <c r="A44" t="s">
        <v>219</v>
      </c>
      <c r="C44" s="36" t="s">
        <v>219</v>
      </c>
    </row>
    <row r="45" spans="1:3" x14ac:dyDescent="0.25">
      <c r="A45" t="s">
        <v>220</v>
      </c>
      <c r="C45" s="36" t="s">
        <v>220</v>
      </c>
    </row>
    <row r="46" spans="1:3" x14ac:dyDescent="0.25">
      <c r="A46" t="s">
        <v>221</v>
      </c>
      <c r="C46" s="36" t="s">
        <v>221</v>
      </c>
    </row>
    <row r="47" spans="1:3" x14ac:dyDescent="0.25">
      <c r="A47" t="s">
        <v>222</v>
      </c>
      <c r="C47" s="36" t="s">
        <v>222</v>
      </c>
    </row>
    <row r="48" spans="1:3" x14ac:dyDescent="0.25">
      <c r="A48" t="s">
        <v>132</v>
      </c>
      <c r="C48" s="36" t="s">
        <v>132</v>
      </c>
    </row>
    <row r="49" spans="1:3" x14ac:dyDescent="0.25">
      <c r="A49" t="s">
        <v>223</v>
      </c>
      <c r="C49" s="36" t="s">
        <v>223</v>
      </c>
    </row>
    <row r="50" spans="1:3" x14ac:dyDescent="0.25">
      <c r="A50" t="s">
        <v>133</v>
      </c>
      <c r="C50" s="36" t="s">
        <v>133</v>
      </c>
    </row>
    <row r="51" spans="1:3" x14ac:dyDescent="0.25">
      <c r="A51" t="s">
        <v>224</v>
      </c>
      <c r="C51" s="36" t="s">
        <v>224</v>
      </c>
    </row>
    <row r="52" spans="1:3" x14ac:dyDescent="0.25">
      <c r="A52" t="s">
        <v>225</v>
      </c>
      <c r="C52" s="36" t="s">
        <v>225</v>
      </c>
    </row>
    <row r="53" spans="1:3" x14ac:dyDescent="0.25">
      <c r="A53" t="s">
        <v>134</v>
      </c>
      <c r="C53" s="36" t="s">
        <v>134</v>
      </c>
    </row>
    <row r="54" spans="1:3" x14ac:dyDescent="0.25">
      <c r="A54" t="s">
        <v>226</v>
      </c>
      <c r="C54" s="36" t="s">
        <v>226</v>
      </c>
    </row>
    <row r="55" spans="1:3" x14ac:dyDescent="0.25">
      <c r="A55" t="s">
        <v>227</v>
      </c>
      <c r="C55" s="36" t="s">
        <v>227</v>
      </c>
    </row>
    <row r="56" spans="1:3" x14ac:dyDescent="0.25">
      <c r="A56" t="s">
        <v>228</v>
      </c>
      <c r="C56" s="36" t="s">
        <v>228</v>
      </c>
    </row>
    <row r="57" spans="1:3" x14ac:dyDescent="0.25">
      <c r="A57" t="s">
        <v>229</v>
      </c>
      <c r="C57" s="36" t="s">
        <v>229</v>
      </c>
    </row>
    <row r="58" spans="1:3" x14ac:dyDescent="0.25">
      <c r="A58" t="s">
        <v>230</v>
      </c>
      <c r="C58" s="36" t="s">
        <v>230</v>
      </c>
    </row>
    <row r="59" spans="1:3" x14ac:dyDescent="0.25">
      <c r="A59" t="s">
        <v>231</v>
      </c>
      <c r="C59" s="36" t="s">
        <v>231</v>
      </c>
    </row>
    <row r="60" spans="1:3" x14ac:dyDescent="0.25">
      <c r="A60" t="s">
        <v>232</v>
      </c>
      <c r="C60" s="36" t="s">
        <v>232</v>
      </c>
    </row>
    <row r="61" spans="1:3" x14ac:dyDescent="0.25">
      <c r="A61" t="s">
        <v>233</v>
      </c>
      <c r="C61" s="36" t="s">
        <v>233</v>
      </c>
    </row>
    <row r="62" spans="1:3" x14ac:dyDescent="0.25">
      <c r="A62" t="s">
        <v>234</v>
      </c>
      <c r="C62" s="36" t="s">
        <v>234</v>
      </c>
    </row>
    <row r="63" spans="1:3" x14ac:dyDescent="0.25">
      <c r="A63" t="s">
        <v>235</v>
      </c>
      <c r="C63" s="36" t="s">
        <v>235</v>
      </c>
    </row>
    <row r="64" spans="1:3" x14ac:dyDescent="0.25">
      <c r="A64" t="s">
        <v>236</v>
      </c>
      <c r="C64" s="36" t="s">
        <v>236</v>
      </c>
    </row>
    <row r="65" spans="1:3" x14ac:dyDescent="0.25">
      <c r="A65" t="s">
        <v>237</v>
      </c>
      <c r="C65" s="36" t="s">
        <v>237</v>
      </c>
    </row>
    <row r="66" spans="1:3" x14ac:dyDescent="0.25">
      <c r="A66" t="s">
        <v>238</v>
      </c>
      <c r="C66" s="36" t="s">
        <v>238</v>
      </c>
    </row>
    <row r="67" spans="1:3" x14ac:dyDescent="0.25">
      <c r="A67" t="s">
        <v>239</v>
      </c>
      <c r="C67" s="36" t="s">
        <v>239</v>
      </c>
    </row>
    <row r="68" spans="1:3" x14ac:dyDescent="0.25">
      <c r="A68" t="s">
        <v>240</v>
      </c>
      <c r="C68" s="36" t="s">
        <v>240</v>
      </c>
    </row>
    <row r="69" spans="1:3" x14ac:dyDescent="0.25">
      <c r="A69" t="s">
        <v>241</v>
      </c>
      <c r="C69" s="36" t="s">
        <v>241</v>
      </c>
    </row>
    <row r="70" spans="1:3" x14ac:dyDescent="0.25">
      <c r="A70" t="s">
        <v>114</v>
      </c>
      <c r="C70" s="36"/>
    </row>
    <row r="71" spans="1:3" x14ac:dyDescent="0.25">
      <c r="C71" s="36"/>
    </row>
    <row r="72" spans="1:3" x14ac:dyDescent="0.25">
      <c r="C72" s="36"/>
    </row>
    <row r="73" spans="1:3" x14ac:dyDescent="0.25">
      <c r="C73" s="36"/>
    </row>
    <row r="74" spans="1:3" x14ac:dyDescent="0.25">
      <c r="C74" s="36"/>
    </row>
    <row r="75" spans="1:3" x14ac:dyDescent="0.25">
      <c r="C75" s="36"/>
    </row>
    <row r="76" spans="1:3" x14ac:dyDescent="0.25">
      <c r="C76" s="36"/>
    </row>
    <row r="77" spans="1:3" x14ac:dyDescent="0.25">
      <c r="C77" s="36"/>
    </row>
    <row r="78" spans="1:3" x14ac:dyDescent="0.25">
      <c r="C78" s="36"/>
    </row>
    <row r="79" spans="1:3" x14ac:dyDescent="0.25">
      <c r="C79" s="36"/>
    </row>
    <row r="80" spans="1:3" x14ac:dyDescent="0.25">
      <c r="C80" s="36"/>
    </row>
    <row r="81" spans="3:3" x14ac:dyDescent="0.25">
      <c r="C81" s="36"/>
    </row>
    <row r="82" spans="3:3" x14ac:dyDescent="0.25">
      <c r="C82" s="36"/>
    </row>
    <row r="83" spans="3:3" x14ac:dyDescent="0.25">
      <c r="C83" s="36"/>
    </row>
    <row r="84" spans="3:3" x14ac:dyDescent="0.25">
      <c r="C84" s="36"/>
    </row>
    <row r="85" spans="3:3" x14ac:dyDescent="0.25">
      <c r="C85" s="36"/>
    </row>
    <row r="86" spans="3:3" x14ac:dyDescent="0.25">
      <c r="C86" s="36"/>
    </row>
    <row r="87" spans="3:3" x14ac:dyDescent="0.25">
      <c r="C87" s="36"/>
    </row>
    <row r="88" spans="3:3" x14ac:dyDescent="0.25">
      <c r="C88" s="36"/>
    </row>
    <row r="89" spans="3:3" x14ac:dyDescent="0.25">
      <c r="C89" s="36"/>
    </row>
    <row r="90" spans="3:3" x14ac:dyDescent="0.25">
      <c r="C90" s="36"/>
    </row>
    <row r="91" spans="3:3" x14ac:dyDescent="0.25">
      <c r="C91" s="36"/>
    </row>
    <row r="92" spans="3:3" x14ac:dyDescent="0.25">
      <c r="C92" s="36"/>
    </row>
    <row r="93" spans="3:3" x14ac:dyDescent="0.25">
      <c r="C93" s="36"/>
    </row>
    <row r="94" spans="3:3" x14ac:dyDescent="0.25">
      <c r="C94" s="36"/>
    </row>
    <row r="95" spans="3:3" x14ac:dyDescent="0.25">
      <c r="C95" s="36"/>
    </row>
    <row r="96" spans="3:3" x14ac:dyDescent="0.25">
      <c r="C96" s="36"/>
    </row>
  </sheetData>
  <sheetProtection algorithmName="SHA-512" hashValue="YPgs6/tKpTjdRvh0f70aRUStPbHn6wSQT+xU9K7wAIslpVT8EARJkpgUEtB+DQ97y/UMSzjnrLCwcCVLv4+WnQ==" saltValue="2QObAuN4rvBNmujijRwzdQ==" spinCount="100000" sheet="1" objects="1" scenarios="1"/>
  <pageMargins left="0.7" right="0.7" top="0.75" bottom="0.75" header="0.3" footer="0.3"/>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05CA5-3384-4F93-9F6C-08ACC7DC6D99}">
  <dimension ref="A3:E31"/>
  <sheetViews>
    <sheetView topLeftCell="A3" workbookViewId="0">
      <selection activeCell="F16" sqref="F16"/>
    </sheetView>
  </sheetViews>
  <sheetFormatPr baseColWidth="10" defaultRowHeight="15" x14ac:dyDescent="0.25"/>
  <cols>
    <col min="2" max="2" width="20" customWidth="1"/>
    <col min="3" max="3" width="16.140625" customWidth="1"/>
    <col min="4" max="4" width="19.28515625" customWidth="1"/>
  </cols>
  <sheetData>
    <row r="3" spans="1:5" ht="30.75" thickBot="1" x14ac:dyDescent="0.3">
      <c r="A3" s="182" t="s">
        <v>154</v>
      </c>
      <c r="B3" s="183" t="s">
        <v>155</v>
      </c>
      <c r="C3" s="184" t="s">
        <v>156</v>
      </c>
      <c r="D3" s="39" t="s">
        <v>163</v>
      </c>
      <c r="E3" s="185" t="s">
        <v>157</v>
      </c>
    </row>
    <row r="4" spans="1:5" x14ac:dyDescent="0.25">
      <c r="A4" s="181" t="str">
        <f>Adresse!A21</f>
        <v>Jura</v>
      </c>
      <c r="B4" s="40" t="str">
        <f>Adresse!B21</f>
        <v>https://geo.jura.ch/theme/Environnement?lang=fr&amp;map_x=03_points_renco=0&amp;theme=Environnement&amp;tree_groups=Environnement&amp;tree_group_layers_Environnement=env_18_11_secteurs_karstiques</v>
      </c>
      <c r="C4" s="40" t="str">
        <f>Adresse!C21</f>
        <v>https://geo.jura.ch/theme/Environnement?lang=fr&amp;map_x6_01_zones_de_protections%2Cenv_06_01_protection_eaux_souterraines_au&amp;tree_groups=Environnement</v>
      </c>
      <c r="D4" s="41" t="str">
        <f>Adresse!D21</f>
        <v>https://geo.jura.ch/theme/Dangers naturels?lang=fr&amp;map_x=258039Dangers naturels&amp;tree_groups=Dangers naturels%2CCourbes de niveaux&amp;tree_group_layers_Dangers naturels=ofev_08_08_carte_alea_ruissellement%2Csdt_10_14_thalweg_2022</v>
      </c>
      <c r="E4" s="186">
        <f>Adresse!E21</f>
        <v>0</v>
      </c>
    </row>
    <row r="5" spans="1:5" x14ac:dyDescent="0.25">
      <c r="A5" s="42" t="str">
        <f>Adresse!A22</f>
        <v>Vaud</v>
      </c>
      <c r="B5" s="43" t="str">
        <f>Adresse!B22</f>
        <v>https://www.geo.vd.ch/</v>
      </c>
      <c r="C5" s="44">
        <f>Adresse!C22</f>
        <v>0</v>
      </c>
      <c r="D5" s="41" t="str">
        <f>Adresse!D22</f>
        <v>https://map.geo.admin.ch/#/map?lang=fr&amp;center=2709683.55,1197852.88&amp;z=0.723&amp;bgLayer=ch.swisstopo.pixelkarte-farbe&amp;topic=ech&amp;layers=ch.bafu.gefaehrdungskarte-oberflaechenabfluss;ch.blw.hanglagen-abschwemmung;ch.blw.landwirtschaftliche-nutzungsflaechen,f,1</v>
      </c>
      <c r="E5" s="186">
        <f>Adresse!E22</f>
        <v>0</v>
      </c>
    </row>
    <row r="6" spans="1:5" x14ac:dyDescent="0.25">
      <c r="A6" s="42" t="str">
        <f>Adresse!A23</f>
        <v>Neuchâtel</v>
      </c>
      <c r="B6" s="43">
        <f>Adresse!B23</f>
        <v>0</v>
      </c>
      <c r="C6" s="44">
        <f>Adresse!C23</f>
        <v>0</v>
      </c>
      <c r="D6" s="41">
        <f>Adresse!D23</f>
        <v>0</v>
      </c>
      <c r="E6" s="186">
        <f>Adresse!E23</f>
        <v>0</v>
      </c>
    </row>
    <row r="7" spans="1:5" x14ac:dyDescent="0.25">
      <c r="A7" s="42">
        <f>Adresse!A24</f>
        <v>0</v>
      </c>
      <c r="B7" s="43">
        <f>Adresse!B24</f>
        <v>0</v>
      </c>
      <c r="C7" s="44">
        <f>Adresse!C24</f>
        <v>0</v>
      </c>
      <c r="D7" s="41">
        <f>Adresse!D24</f>
        <v>0</v>
      </c>
      <c r="E7" s="186">
        <f>Adresse!E24</f>
        <v>0</v>
      </c>
    </row>
    <row r="8" spans="1:5" x14ac:dyDescent="0.25">
      <c r="A8" s="42">
        <f>Adresse!A25</f>
        <v>0</v>
      </c>
      <c r="B8" s="43">
        <f>Adresse!B25</f>
        <v>0</v>
      </c>
      <c r="C8" s="44">
        <f>Adresse!C25</f>
        <v>0</v>
      </c>
      <c r="D8" s="41">
        <f>Adresse!D25</f>
        <v>0</v>
      </c>
      <c r="E8" s="186">
        <f>Adresse!E25</f>
        <v>0</v>
      </c>
    </row>
    <row r="9" spans="1:5" x14ac:dyDescent="0.25">
      <c r="A9" s="42">
        <f>Adresse!A26</f>
        <v>0</v>
      </c>
      <c r="B9" s="43">
        <f>Adresse!B26</f>
        <v>0</v>
      </c>
      <c r="C9" s="44">
        <f>Adresse!C26</f>
        <v>0</v>
      </c>
      <c r="D9" s="41">
        <f>Adresse!D26</f>
        <v>0</v>
      </c>
      <c r="E9" s="186">
        <f>Adresse!E26</f>
        <v>0</v>
      </c>
    </row>
    <row r="10" spans="1:5" x14ac:dyDescent="0.25">
      <c r="A10" s="42">
        <f>Adresse!A27</f>
        <v>0</v>
      </c>
      <c r="B10" s="43">
        <f>Adresse!B27</f>
        <v>0</v>
      </c>
      <c r="C10" s="44">
        <f>Adresse!C27</f>
        <v>0</v>
      </c>
      <c r="D10" s="41">
        <f>Adresse!D27</f>
        <v>0</v>
      </c>
      <c r="E10" s="186">
        <f>Adresse!E27</f>
        <v>0</v>
      </c>
    </row>
    <row r="11" spans="1:5" x14ac:dyDescent="0.25">
      <c r="A11" s="42">
        <f>Adresse!A28</f>
        <v>0</v>
      </c>
      <c r="B11" s="43">
        <f>Adresse!B28</f>
        <v>0</v>
      </c>
      <c r="C11" s="44">
        <f>Adresse!C28</f>
        <v>0</v>
      </c>
      <c r="D11" s="41">
        <f>Adresse!D28</f>
        <v>0</v>
      </c>
      <c r="E11" s="186">
        <f>Adresse!E28</f>
        <v>0</v>
      </c>
    </row>
    <row r="12" spans="1:5" x14ac:dyDescent="0.25">
      <c r="A12" s="42">
        <f>Adresse!A29</f>
        <v>0</v>
      </c>
      <c r="B12" s="43">
        <f>Adresse!B29</f>
        <v>0</v>
      </c>
      <c r="C12" s="44">
        <f>Adresse!C29</f>
        <v>0</v>
      </c>
      <c r="D12" s="41">
        <f>Adresse!D29</f>
        <v>0</v>
      </c>
      <c r="E12" s="186">
        <f>Adresse!E29</f>
        <v>0</v>
      </c>
    </row>
    <row r="13" spans="1:5" x14ac:dyDescent="0.25">
      <c r="A13" s="42">
        <f>Adresse!A30</f>
        <v>0</v>
      </c>
      <c r="B13" s="43">
        <f>Adresse!B30</f>
        <v>0</v>
      </c>
      <c r="C13" s="44">
        <f>Adresse!C30</f>
        <v>0</v>
      </c>
      <c r="D13" s="41">
        <f>Adresse!D30</f>
        <v>0</v>
      </c>
      <c r="E13" s="186">
        <f>Adresse!E30</f>
        <v>0</v>
      </c>
    </row>
    <row r="14" spans="1:5" x14ac:dyDescent="0.25">
      <c r="A14" s="42">
        <f>Adresse!A31</f>
        <v>0</v>
      </c>
      <c r="B14" s="43">
        <f>Adresse!B31</f>
        <v>0</v>
      </c>
      <c r="C14" s="44">
        <f>Adresse!C31</f>
        <v>0</v>
      </c>
      <c r="D14" s="41">
        <f>Adresse!D31</f>
        <v>0</v>
      </c>
      <c r="E14" s="186">
        <f>Adresse!E31</f>
        <v>0</v>
      </c>
    </row>
    <row r="15" spans="1:5" x14ac:dyDescent="0.25">
      <c r="A15" s="42">
        <f>Adresse!A32</f>
        <v>0</v>
      </c>
      <c r="B15" s="43">
        <f>Adresse!B32</f>
        <v>0</v>
      </c>
      <c r="C15" s="44">
        <f>Adresse!C32</f>
        <v>0</v>
      </c>
      <c r="D15" s="41">
        <f>Adresse!D32</f>
        <v>0</v>
      </c>
      <c r="E15" s="186">
        <f>Adresse!E32</f>
        <v>0</v>
      </c>
    </row>
    <row r="16" spans="1:5" x14ac:dyDescent="0.25">
      <c r="A16" s="42">
        <f>Adresse!A33</f>
        <v>0</v>
      </c>
      <c r="B16" s="43">
        <f>Adresse!B33</f>
        <v>0</v>
      </c>
      <c r="C16" s="44">
        <f>Adresse!C33</f>
        <v>0</v>
      </c>
      <c r="D16" s="41">
        <f>Adresse!D33</f>
        <v>0</v>
      </c>
      <c r="E16" s="186">
        <f>Adresse!E33</f>
        <v>0</v>
      </c>
    </row>
    <row r="17" spans="1:5" x14ac:dyDescent="0.25">
      <c r="A17" s="42">
        <f>Adresse!A34</f>
        <v>0</v>
      </c>
      <c r="B17" s="43">
        <f>Adresse!B34</f>
        <v>0</v>
      </c>
      <c r="C17" s="44">
        <f>Adresse!C34</f>
        <v>0</v>
      </c>
      <c r="D17" s="41">
        <f>Adresse!D34</f>
        <v>0</v>
      </c>
      <c r="E17" s="186">
        <f>Adresse!E34</f>
        <v>0</v>
      </c>
    </row>
    <row r="18" spans="1:5" x14ac:dyDescent="0.25">
      <c r="A18" s="42">
        <f>Adresse!A35</f>
        <v>0</v>
      </c>
      <c r="B18" s="43">
        <f>Adresse!B35</f>
        <v>0</v>
      </c>
      <c r="C18" s="44">
        <f>Adresse!C35</f>
        <v>0</v>
      </c>
      <c r="D18" s="41">
        <f>Adresse!D35</f>
        <v>0</v>
      </c>
      <c r="E18" s="186">
        <f>Adresse!E35</f>
        <v>0</v>
      </c>
    </row>
    <row r="19" spans="1:5" x14ac:dyDescent="0.25">
      <c r="A19" s="42">
        <f>Adresse!A36</f>
        <v>0</v>
      </c>
      <c r="B19" s="43">
        <f>Adresse!B36</f>
        <v>0</v>
      </c>
      <c r="C19" s="44">
        <f>Adresse!C36</f>
        <v>0</v>
      </c>
      <c r="D19" s="41">
        <f>Adresse!D36</f>
        <v>0</v>
      </c>
      <c r="E19" s="186">
        <f>Adresse!E36</f>
        <v>0</v>
      </c>
    </row>
    <row r="20" spans="1:5" x14ac:dyDescent="0.25">
      <c r="A20" s="42">
        <f>Adresse!A37</f>
        <v>0</v>
      </c>
      <c r="B20" s="43">
        <f>Adresse!B37</f>
        <v>0</v>
      </c>
      <c r="C20" s="44">
        <f>Adresse!C37</f>
        <v>0</v>
      </c>
      <c r="D20" s="41">
        <f>Adresse!D37</f>
        <v>0</v>
      </c>
      <c r="E20" s="186">
        <f>Adresse!E37</f>
        <v>0</v>
      </c>
    </row>
    <row r="21" spans="1:5" x14ac:dyDescent="0.25">
      <c r="A21" s="42">
        <f>Adresse!A38</f>
        <v>0</v>
      </c>
      <c r="B21" s="43">
        <f>Adresse!B38</f>
        <v>0</v>
      </c>
      <c r="C21" s="44">
        <f>Adresse!C38</f>
        <v>0</v>
      </c>
      <c r="D21" s="41">
        <f>Adresse!D38</f>
        <v>0</v>
      </c>
      <c r="E21" s="186">
        <f>Adresse!E38</f>
        <v>0</v>
      </c>
    </row>
    <row r="22" spans="1:5" x14ac:dyDescent="0.25">
      <c r="A22" s="42">
        <f>Adresse!A39</f>
        <v>0</v>
      </c>
      <c r="B22" s="43">
        <f>Adresse!B39</f>
        <v>0</v>
      </c>
      <c r="C22" s="44">
        <f>Adresse!C39</f>
        <v>0</v>
      </c>
      <c r="D22" s="41">
        <f>Adresse!D39</f>
        <v>0</v>
      </c>
      <c r="E22" s="186">
        <f>Adresse!E39</f>
        <v>0</v>
      </c>
    </row>
    <row r="23" spans="1:5" x14ac:dyDescent="0.25">
      <c r="A23" s="42">
        <f>Adresse!A40</f>
        <v>0</v>
      </c>
      <c r="B23" s="43">
        <f>Adresse!B40</f>
        <v>0</v>
      </c>
      <c r="C23" s="44">
        <f>Adresse!C40</f>
        <v>0</v>
      </c>
      <c r="D23" s="41">
        <f>Adresse!D40</f>
        <v>0</v>
      </c>
      <c r="E23" s="186">
        <f>Adresse!E40</f>
        <v>0</v>
      </c>
    </row>
    <row r="24" spans="1:5" x14ac:dyDescent="0.25">
      <c r="A24" s="42">
        <f>Adresse!A41</f>
        <v>0</v>
      </c>
      <c r="B24" s="43">
        <f>Adresse!B41</f>
        <v>0</v>
      </c>
      <c r="C24" s="44">
        <f>Adresse!C41</f>
        <v>0</v>
      </c>
      <c r="D24" s="41">
        <f>Adresse!D41</f>
        <v>0</v>
      </c>
      <c r="E24" s="186">
        <f>Adresse!E41</f>
        <v>0</v>
      </c>
    </row>
    <row r="25" spans="1:5" x14ac:dyDescent="0.25">
      <c r="A25" s="42">
        <f>Adresse!A42</f>
        <v>0</v>
      </c>
      <c r="B25" s="43">
        <f>Adresse!B42</f>
        <v>0</v>
      </c>
      <c r="C25" s="44">
        <f>Adresse!C42</f>
        <v>0</v>
      </c>
      <c r="D25" s="41">
        <f>Adresse!D42</f>
        <v>0</v>
      </c>
      <c r="E25" s="186">
        <f>Adresse!E42</f>
        <v>0</v>
      </c>
    </row>
    <row r="26" spans="1:5" x14ac:dyDescent="0.25">
      <c r="A26" s="42">
        <f>Adresse!A43</f>
        <v>0</v>
      </c>
      <c r="B26" s="43">
        <f>Adresse!B43</f>
        <v>0</v>
      </c>
      <c r="C26" s="44">
        <f>Adresse!C43</f>
        <v>0</v>
      </c>
      <c r="D26" s="41">
        <f>Adresse!D43</f>
        <v>0</v>
      </c>
      <c r="E26" s="186">
        <f>Adresse!E43</f>
        <v>0</v>
      </c>
    </row>
    <row r="27" spans="1:5" x14ac:dyDescent="0.25">
      <c r="A27" s="42">
        <f>Adresse!A44</f>
        <v>0</v>
      </c>
      <c r="B27" s="43">
        <f>Adresse!B44</f>
        <v>0</v>
      </c>
      <c r="C27" s="44">
        <f>Adresse!C44</f>
        <v>0</v>
      </c>
      <c r="D27" s="41">
        <f>Adresse!D44</f>
        <v>0</v>
      </c>
      <c r="E27" s="186">
        <f>Adresse!E44</f>
        <v>0</v>
      </c>
    </row>
    <row r="28" spans="1:5" x14ac:dyDescent="0.25">
      <c r="A28" s="42">
        <f>Adresse!A45</f>
        <v>0</v>
      </c>
      <c r="B28" s="43">
        <f>Adresse!B45</f>
        <v>0</v>
      </c>
      <c r="C28" s="44">
        <f>Adresse!C45</f>
        <v>0</v>
      </c>
      <c r="D28" s="41">
        <f>Adresse!D45</f>
        <v>0</v>
      </c>
      <c r="E28" s="186">
        <f>Adresse!E45</f>
        <v>0</v>
      </c>
    </row>
    <row r="29" spans="1:5" x14ac:dyDescent="0.25">
      <c r="A29" s="42">
        <f>Adresse!A46</f>
        <v>0</v>
      </c>
      <c r="B29" s="43">
        <f>Adresse!B46</f>
        <v>0</v>
      </c>
      <c r="C29" s="44">
        <f>Adresse!C46</f>
        <v>0</v>
      </c>
      <c r="D29" s="41">
        <f>Adresse!D46</f>
        <v>0</v>
      </c>
      <c r="E29" s="186">
        <f>Adresse!E46</f>
        <v>0</v>
      </c>
    </row>
    <row r="30" spans="1:5" x14ac:dyDescent="0.25">
      <c r="A30" s="42">
        <f>Adresse!A47</f>
        <v>0</v>
      </c>
      <c r="B30" s="43">
        <f>Adresse!B47</f>
        <v>0</v>
      </c>
      <c r="C30" s="44">
        <f>Adresse!C47</f>
        <v>0</v>
      </c>
      <c r="D30" s="41">
        <f>Adresse!D47</f>
        <v>0</v>
      </c>
      <c r="E30" s="186">
        <f>Adresse!E47</f>
        <v>0</v>
      </c>
    </row>
    <row r="31" spans="1:5" x14ac:dyDescent="0.25">
      <c r="A31" s="45" t="str">
        <f>Adresse!A48</f>
        <v>Suisse</v>
      </c>
      <c r="B31" s="46">
        <f>Adresse!B48</f>
        <v>0</v>
      </c>
      <c r="C31" s="47">
        <f>Adresse!C48</f>
        <v>0</v>
      </c>
      <c r="D31" s="187" t="str">
        <f>Adresse!D48</f>
        <v>https://www.bafu.admin.ch/bafu/fr/home/themes/dangers-naturels/info-specialistes/donnees-de-base-et-utilisation-du-territoire/processus-de-danger-et-donnees-de-base/alea-ruissellement.html</v>
      </c>
      <c r="E31" s="188">
        <f>Adresse!E48</f>
        <v>0</v>
      </c>
    </row>
  </sheetData>
  <sheetProtection algorithmName="SHA-512" hashValue="lwlSRMwmCzTtOds8VsYObuvAOxOSdna9lYFGRuT+pAX0SIpZGACSttmQtI5OZpeslczfaGdF+oCOzK45cO/Bfw==" saltValue="/qiha9jTESUHiXFQ/JCeLg==" spinCount="100000"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s 7 r c W J U e r c W m A A A A 9 g A A A B I A H A B D b 2 5 m a W c v U G F j a 2 F n Z S 5 4 b W w g o h g A K K A U A A A A A A A A A A A A A A A A A A A A A A A A A A A A h Y + x D o I w G I R f h X S n L T U m S n 7 K w O I g i Y m J c W 1 K g U Y o p h T L u z n 4 S L 6 C G E X d H O / u u + T u f r 1 B O r Z N c F G 2 1 5 1 J U I Q p C p S R X a F N l a D B l e E K p R x 2 Q p 5 E p Y I J N n 0 8 9 j p B t X P n m B D v P f Y L 3 N m K M E o j c s y 3 e 1 m r V o T a 9 E 4 Y q d C n V f x v I Q 6 H 1 x j O c M T W m C 0 Z p k B m E 3 J t v g C b 9 j 7 T H x O y o X G D V b y 0 Y b Y B M k s g 7 w / 8 A V B L A w Q U A A I A C A C z u t x 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7 r c W C i K R 7 g O A A A A E Q A A A B M A H A B G b 3 J t d W x h c y 9 T Z W N 0 a W 9 u M S 5 t I K I Y A C i g F A A A A A A A A A A A A A A A A A A A A A A A A A A A A C t O T S 7 J z M 9 T C I b Q h t Y A U E s B A i 0 A F A A C A A g A s 7 r c W J U e r c W m A A A A 9 g A A A B I A A A A A A A A A A A A A A A A A A A A A A E N v b m Z p Z y 9 Q Y W N r Y W d l L n h t b F B L A Q I t A B Q A A g A I A L O 6 3 F g P y u m r p A A A A O k A A A A T A A A A A A A A A A A A A A A A A P I A A A B b Q 2 9 u d G V u d F 9 U e X B l c 1 0 u e G 1 s U E s B A i 0 A F A A C A A g A s 7 r c W 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A c Y M 4 P H i r F L h E 4 x D 2 I c z H g A A A A A A g A A A A A A E G Y A A A A B A A A g A A A A h m + p M 7 y Z 0 c k 9 i E r W W p H 1 S k m M W N g m h Y x 3 F Z g m T c G 6 H / o A A A A A D o A A A A A C A A A g A A A A + G j x X a 8 R m R A o B R K 7 e K u p I Z I 5 X 5 U 0 y i M k + 8 d 8 x o A j l Z 1 Q A A A A n r J P 0 7 6 P B p u 6 v R 3 4 d L S / 5 x N d M 6 q G Z N 9 0 k g 8 S E c H b e 5 S m S E Z v 6 B Q c K w P 7 W b J R d K l x x V 9 K 9 s m 7 T g 9 U c 6 Z P g U H E b o M W m v z o k 8 l 7 S I S V 2 u N h + x J A A A A A L C g / j z v J e O K 0 O 4 n A s m C f + U s j s T I C Q k 6 o P r W t 4 n q 9 n C 1 / t U I 7 x U F t g Z Q M g M N S O y s s 1 c j E H r 6 G 7 0 N W l v W H V i X I y Q = = < / D a t a M a s h u p > 
</file>

<file path=customXml/itemProps1.xml><?xml version="1.0" encoding="utf-8"?>
<ds:datastoreItem xmlns:ds="http://schemas.openxmlformats.org/officeDocument/2006/customXml" ds:itemID="{209E8E29-9A97-4FD3-A992-E731249A051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Explications</vt:lpstr>
      <vt:lpstr>Plan de traitement</vt:lpstr>
      <vt:lpstr>En un coup d'oeil</vt:lpstr>
      <vt:lpstr>Adresse</vt:lpstr>
      <vt:lpstr>Parcelles</vt:lpstr>
      <vt:lpstr>Feuil4</vt:lpstr>
      <vt:lpstr>Fiche tech 18</vt:lpstr>
      <vt:lpstr>Codes cultures Acorda</vt:lpstr>
      <vt:lpstr>Liens pour un 2e canton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dc:creator>
  <cp:lastModifiedBy>Matthey Florence</cp:lastModifiedBy>
  <cp:lastPrinted>2024-06-30T21:33:24Z</cp:lastPrinted>
  <dcterms:created xsi:type="dcterms:W3CDTF">2022-03-05T11:02:20Z</dcterms:created>
  <dcterms:modified xsi:type="dcterms:W3CDTF">2026-05-27T07:16:48Z</dcterms:modified>
</cp:coreProperties>
</file>